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650"/>
  </bookViews>
  <sheets>
    <sheet name="Laboratory" sheetId="1" r:id="rId1"/>
    <sheet name="PPE" sheetId="2" r:id="rId2"/>
  </sheets>
  <definedNames>
    <definedName name="_xlnm._FilterDatabase" localSheetId="0" hidden="1">Laboratory!$Q$2:$R$76</definedName>
    <definedName name="_xlnm.Print_Area" localSheetId="0">Laboratory!$A$1:$K$76</definedName>
    <definedName name="_xlnm.Print_Area" localSheetId="1">PPE!$A$1:$L$35</definedName>
    <definedName name="_xlnm.Print_Titles" localSheetId="0">Laboratory!$1:$2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2" i="1" l="1"/>
  <c r="W2" i="1"/>
  <c r="V2" i="1"/>
  <c r="U2" i="1"/>
  <c r="Q64" i="1"/>
  <c r="Q55" i="1"/>
  <c r="Q54" i="1"/>
  <c r="Q53" i="1"/>
  <c r="Q35" i="1"/>
  <c r="Q17" i="1"/>
  <c r="Q11" i="1"/>
  <c r="Q10" i="1"/>
  <c r="Q8" i="1"/>
  <c r="I35" i="2"/>
  <c r="H35" i="2"/>
  <c r="G35" i="2"/>
  <c r="F35" i="2"/>
  <c r="I34" i="2"/>
  <c r="H34" i="2"/>
  <c r="G34" i="2"/>
  <c r="F34" i="2"/>
  <c r="I33" i="2"/>
  <c r="H33" i="2"/>
  <c r="G33" i="2"/>
  <c r="F33" i="2"/>
  <c r="I32" i="2"/>
  <c r="H32" i="2"/>
  <c r="G32" i="2"/>
  <c r="F32" i="2"/>
  <c r="I31" i="2"/>
  <c r="H31" i="2"/>
  <c r="G31" i="2"/>
  <c r="F31" i="2"/>
  <c r="I30" i="2"/>
  <c r="H30" i="2"/>
  <c r="N30" i="2" s="1"/>
  <c r="O30" i="2" s="1"/>
  <c r="G30" i="2"/>
  <c r="F30" i="2"/>
  <c r="I29" i="2"/>
  <c r="H29" i="2"/>
  <c r="G29" i="2"/>
  <c r="F29" i="2"/>
  <c r="I28" i="2"/>
  <c r="H28" i="2"/>
  <c r="G28" i="2"/>
  <c r="F28" i="2"/>
  <c r="N28" i="2" s="1"/>
  <c r="O28" i="2" s="1"/>
  <c r="I26" i="2"/>
  <c r="H26" i="2"/>
  <c r="G26" i="2"/>
  <c r="F26" i="2"/>
  <c r="N26" i="2" s="1"/>
  <c r="O26" i="2" s="1"/>
  <c r="I25" i="2"/>
  <c r="H25" i="2"/>
  <c r="G25" i="2"/>
  <c r="F25" i="2"/>
  <c r="I24" i="2"/>
  <c r="H24" i="2"/>
  <c r="G24" i="2"/>
  <c r="F24" i="2"/>
  <c r="I23" i="2"/>
  <c r="H23" i="2"/>
  <c r="G23" i="2"/>
  <c r="F23" i="2"/>
  <c r="N23" i="2" s="1"/>
  <c r="O23" i="2" s="1"/>
  <c r="I21" i="2"/>
  <c r="H21" i="2"/>
  <c r="G21" i="2"/>
  <c r="F21" i="2"/>
  <c r="I20" i="2"/>
  <c r="H20" i="2"/>
  <c r="N20" i="2" s="1"/>
  <c r="O20" i="2" s="1"/>
  <c r="G20" i="2"/>
  <c r="F20" i="2"/>
  <c r="I19" i="2"/>
  <c r="H19" i="2"/>
  <c r="G19" i="2"/>
  <c r="F19" i="2"/>
  <c r="I18" i="2"/>
  <c r="H18" i="2"/>
  <c r="G18" i="2"/>
  <c r="F18" i="2"/>
  <c r="I17" i="2"/>
  <c r="H17" i="2"/>
  <c r="G17" i="2"/>
  <c r="F17" i="2"/>
  <c r="I16" i="2"/>
  <c r="H16" i="2"/>
  <c r="N16" i="2" s="1"/>
  <c r="O16" i="2" s="1"/>
  <c r="G16" i="2"/>
  <c r="F16" i="2"/>
  <c r="I14" i="2"/>
  <c r="H14" i="2"/>
  <c r="G14" i="2"/>
  <c r="F14" i="2"/>
  <c r="I13" i="2"/>
  <c r="H13" i="2"/>
  <c r="G13" i="2"/>
  <c r="F13" i="2"/>
  <c r="I12" i="2"/>
  <c r="H12" i="2"/>
  <c r="G12" i="2"/>
  <c r="F12" i="2"/>
  <c r="N12" i="2" s="1"/>
  <c r="O12" i="2" s="1"/>
  <c r="I11" i="2"/>
  <c r="H11" i="2"/>
  <c r="G11" i="2"/>
  <c r="F11" i="2"/>
  <c r="I9" i="2"/>
  <c r="H9" i="2"/>
  <c r="G9" i="2"/>
  <c r="F9" i="2"/>
  <c r="I8" i="2"/>
  <c r="H8" i="2"/>
  <c r="G8" i="2"/>
  <c r="F8" i="2"/>
  <c r="I7" i="2"/>
  <c r="H7" i="2"/>
  <c r="G7" i="2"/>
  <c r="F7" i="2"/>
  <c r="N7" i="2" s="1"/>
  <c r="O7" i="2" s="1"/>
  <c r="I6" i="2"/>
  <c r="H6" i="2"/>
  <c r="N6" i="2" s="1"/>
  <c r="O6" i="2" s="1"/>
  <c r="G6" i="2"/>
  <c r="F6" i="2"/>
  <c r="I4" i="2"/>
  <c r="H4" i="2"/>
  <c r="N4" i="2" s="1"/>
  <c r="O4" i="2" s="1"/>
  <c r="G4" i="2"/>
  <c r="N32" i="2"/>
  <c r="O32" i="2" s="1"/>
  <c r="F4" i="2"/>
  <c r="E35" i="1"/>
  <c r="F35" i="1"/>
  <c r="N9" i="2" l="1"/>
  <c r="O9" i="2" s="1"/>
  <c r="N11" i="2"/>
  <c r="O11" i="2" s="1"/>
  <c r="N13" i="2"/>
  <c r="O13" i="2" s="1"/>
  <c r="N17" i="2"/>
  <c r="O17" i="2" s="1"/>
  <c r="N19" i="2"/>
  <c r="O19" i="2" s="1"/>
  <c r="N21" i="2"/>
  <c r="O21" i="2" s="1"/>
  <c r="N25" i="2"/>
  <c r="O25" i="2" s="1"/>
  <c r="N29" i="2"/>
  <c r="O29" i="2" s="1"/>
  <c r="N31" i="2"/>
  <c r="O31" i="2" s="1"/>
  <c r="N33" i="2"/>
  <c r="O33" i="2" s="1"/>
  <c r="N35" i="2"/>
  <c r="O35" i="2" s="1"/>
  <c r="N8" i="2"/>
  <c r="O8" i="2" s="1"/>
  <c r="N14" i="2"/>
  <c r="O14" i="2" s="1"/>
  <c r="N18" i="2"/>
  <c r="O18" i="2" s="1"/>
  <c r="N24" i="2"/>
  <c r="O24" i="2" s="1"/>
  <c r="N34" i="2"/>
  <c r="O34" i="2" s="1"/>
  <c r="M35" i="1"/>
  <c r="N35" i="1" s="1"/>
  <c r="F70" i="1" l="1"/>
  <c r="M70" i="1" s="1"/>
  <c r="N70" i="1" s="1"/>
  <c r="F71" i="1"/>
  <c r="M71" i="1" s="1"/>
  <c r="N71" i="1" s="1"/>
  <c r="F72" i="1"/>
  <c r="F73" i="1"/>
  <c r="M73" i="1" s="1"/>
  <c r="N73" i="1" s="1"/>
  <c r="F74" i="1"/>
  <c r="M74" i="1" s="1"/>
  <c r="N74" i="1" s="1"/>
  <c r="F69" i="1"/>
  <c r="M69" i="1" s="1"/>
  <c r="N69" i="1" s="1"/>
  <c r="J64" i="1"/>
  <c r="I64" i="1"/>
  <c r="H64" i="1"/>
  <c r="G64" i="1"/>
  <c r="J63" i="1"/>
  <c r="I63" i="1"/>
  <c r="H63" i="1"/>
  <c r="G63" i="1"/>
  <c r="J62" i="1"/>
  <c r="I62" i="1"/>
  <c r="H62" i="1"/>
  <c r="G62" i="1"/>
  <c r="J61" i="1"/>
  <c r="I61" i="1"/>
  <c r="H61" i="1"/>
  <c r="G61" i="1"/>
  <c r="J60" i="1"/>
  <c r="I60" i="1"/>
  <c r="H60" i="1"/>
  <c r="G60" i="1"/>
  <c r="J59" i="1"/>
  <c r="I59" i="1"/>
  <c r="H59" i="1"/>
  <c r="G59" i="1"/>
  <c r="J58" i="1"/>
  <c r="I58" i="1"/>
  <c r="H58" i="1"/>
  <c r="G58" i="1"/>
  <c r="J57" i="1"/>
  <c r="I57" i="1"/>
  <c r="H57" i="1"/>
  <c r="G57" i="1"/>
  <c r="J56" i="1"/>
  <c r="I56" i="1"/>
  <c r="H56" i="1"/>
  <c r="G56" i="1"/>
  <c r="F57" i="1"/>
  <c r="F58" i="1"/>
  <c r="F59" i="1"/>
  <c r="F60" i="1"/>
  <c r="F61" i="1"/>
  <c r="F62" i="1"/>
  <c r="F63" i="1"/>
  <c r="F64" i="1"/>
  <c r="F56" i="1"/>
  <c r="M53" i="1"/>
  <c r="N53" i="1" s="1"/>
  <c r="M54" i="1"/>
  <c r="N54" i="1" s="1"/>
  <c r="M55" i="1"/>
  <c r="N55" i="1" s="1"/>
  <c r="M65" i="1"/>
  <c r="N65" i="1" s="1"/>
  <c r="M66" i="1"/>
  <c r="N66" i="1" s="1"/>
  <c r="M67" i="1"/>
  <c r="N67" i="1" s="1"/>
  <c r="M68" i="1"/>
  <c r="N68" i="1" s="1"/>
  <c r="M72" i="1"/>
  <c r="N72" i="1" s="1"/>
  <c r="M75" i="1"/>
  <c r="N75" i="1" s="1"/>
  <c r="M76" i="1"/>
  <c r="N76" i="1" s="1"/>
  <c r="M52" i="1"/>
  <c r="N52" i="1" s="1"/>
  <c r="M51" i="1"/>
  <c r="N51" i="1" s="1"/>
  <c r="M50" i="1"/>
  <c r="N50" i="1" s="1"/>
  <c r="M49" i="1"/>
  <c r="N49" i="1" s="1"/>
  <c r="M48" i="1"/>
  <c r="N48" i="1" s="1"/>
  <c r="M47" i="1"/>
  <c r="N47" i="1" s="1"/>
  <c r="M46" i="1"/>
  <c r="N46" i="1" s="1"/>
  <c r="M45" i="1"/>
  <c r="N45" i="1" s="1"/>
  <c r="M44" i="1"/>
  <c r="N44" i="1" s="1"/>
  <c r="M43" i="1"/>
  <c r="N43" i="1" s="1"/>
  <c r="M42" i="1"/>
  <c r="N42" i="1" s="1"/>
  <c r="M41" i="1"/>
  <c r="N41" i="1" s="1"/>
  <c r="M40" i="1"/>
  <c r="N40" i="1" s="1"/>
  <c r="M39" i="1"/>
  <c r="N39" i="1" s="1"/>
  <c r="M38" i="1"/>
  <c r="N38" i="1" s="1"/>
  <c r="M37" i="1"/>
  <c r="N37" i="1" s="1"/>
  <c r="M36" i="1"/>
  <c r="N36" i="1" s="1"/>
  <c r="M8" i="1"/>
  <c r="N8" i="1" s="1"/>
  <c r="M9" i="1"/>
  <c r="N9" i="1" s="1"/>
  <c r="M10" i="1"/>
  <c r="N10" i="1" s="1"/>
  <c r="M11" i="1"/>
  <c r="N11" i="1" s="1"/>
  <c r="M12" i="1"/>
  <c r="N12" i="1" s="1"/>
  <c r="M13" i="1"/>
  <c r="N13" i="1" s="1"/>
  <c r="M14" i="1"/>
  <c r="N14" i="1" s="1"/>
  <c r="M15" i="1"/>
  <c r="N15" i="1" s="1"/>
  <c r="M16" i="1"/>
  <c r="N16" i="1" s="1"/>
  <c r="M17" i="1"/>
  <c r="N17" i="1" s="1"/>
  <c r="M18" i="1"/>
  <c r="N18" i="1" s="1"/>
  <c r="M19" i="1"/>
  <c r="N19" i="1" s="1"/>
  <c r="M20" i="1"/>
  <c r="N20" i="1" s="1"/>
  <c r="M21" i="1"/>
  <c r="N21" i="1" s="1"/>
  <c r="M22" i="1"/>
  <c r="N22" i="1" s="1"/>
  <c r="M23" i="1"/>
  <c r="N23" i="1" s="1"/>
  <c r="M24" i="1"/>
  <c r="N24" i="1" s="1"/>
  <c r="M25" i="1"/>
  <c r="N25" i="1" s="1"/>
  <c r="M26" i="1"/>
  <c r="N26" i="1" s="1"/>
  <c r="M27" i="1"/>
  <c r="N27" i="1" s="1"/>
  <c r="M28" i="1"/>
  <c r="N28" i="1" s="1"/>
  <c r="M29" i="1"/>
  <c r="N29" i="1" s="1"/>
  <c r="M5" i="1"/>
  <c r="N5" i="1" s="1"/>
  <c r="M6" i="1"/>
  <c r="N6" i="1" s="1"/>
  <c r="M7" i="1"/>
  <c r="N7" i="1" s="1"/>
  <c r="M4" i="1"/>
  <c r="N4" i="1" s="1"/>
  <c r="M64" i="1" l="1"/>
  <c r="N64" i="1" s="1"/>
  <c r="M58" i="1"/>
  <c r="N58" i="1" s="1"/>
  <c r="M59" i="1"/>
  <c r="N59" i="1" s="1"/>
  <c r="M61" i="1"/>
  <c r="N61" i="1" s="1"/>
  <c r="M63" i="1"/>
  <c r="N63" i="1" s="1"/>
  <c r="M56" i="1"/>
  <c r="N56" i="1" s="1"/>
  <c r="M57" i="1"/>
  <c r="N57" i="1" s="1"/>
  <c r="M62" i="1"/>
  <c r="N62" i="1" s="1"/>
  <c r="M60" i="1"/>
  <c r="N60" i="1" s="1"/>
  <c r="B3" i="2"/>
  <c r="B5" i="2"/>
  <c r="B10" i="2"/>
  <c r="B15" i="2"/>
  <c r="B22" i="2"/>
  <c r="B27" i="2"/>
</calcChain>
</file>

<file path=xl/sharedStrings.xml><?xml version="1.0" encoding="utf-8"?>
<sst xmlns="http://schemas.openxmlformats.org/spreadsheetml/2006/main" count="245" uniqueCount="145">
  <si>
    <t>Item</t>
  </si>
  <si>
    <t>NCDC</t>
  </si>
  <si>
    <t>PCR Reagents and Consumables</t>
  </si>
  <si>
    <t>Sample collection tubes with VTM and 2 plastic swab applicators</t>
  </si>
  <si>
    <t>QIAamp Mini Collection Tubes</t>
  </si>
  <si>
    <t>QIAsymphony DSP Virus/Pathogen Kit, 192 preps, includes reagent cartridges, enzyme racks and accessories</t>
  </si>
  <si>
    <t>TaqPath™ COVID-19 CE-IVD RT-PCR Kit, 1000 tests</t>
  </si>
  <si>
    <t>MagMAX™ Viral/Pathogen II (MVP II) Nucleic Acid Isolation Kit, 2,000 preps</t>
  </si>
  <si>
    <t xml:space="preserve">KingFisher Deepwell 96 Plate, V-bottom, polypropylene, case of 50 plates </t>
  </si>
  <si>
    <t>KingFisher 96 KF microplate (200μL) case of 48 plates</t>
  </si>
  <si>
    <t>KingFisher 96 tip comb for DW magnets, 10 x 10 pcs/box</t>
  </si>
  <si>
    <t>Thermo Scientific™ Matrix™ 850-1250ul Pipette Filter Tips (960 per case)</t>
  </si>
  <si>
    <t>KIT COBAS 6800/8800 SARS-COV-2 192T</t>
  </si>
  <si>
    <t>KIT COBAS 6800/8800 SARS-COV-2 RMC</t>
  </si>
  <si>
    <t>KIT COBAS 6800/8800 BUFF NEG RMC IVD</t>
  </si>
  <si>
    <t>Solid Waste Bag With Insert Set of 20</t>
  </si>
  <si>
    <t>cobas omni  Processing Plate</t>
  </si>
  <si>
    <t>KIT COBAS 6800/8800 SPEC DIL REAGENT IVD</t>
  </si>
  <si>
    <t>KIT COBAS 6800/8800 LYS REAGENT IVD</t>
  </si>
  <si>
    <t>cobas omni  Amplification Plate</t>
  </si>
  <si>
    <t>KIT COBAS 6800/8800 MGP IVD</t>
  </si>
  <si>
    <t>KIT COBAS 6800/8800 WASH IVD</t>
  </si>
  <si>
    <t>KIT COBAS PCR MEDIA SECONDARY TUBE</t>
  </si>
  <si>
    <t>cobas omni  Pipette Tips</t>
  </si>
  <si>
    <t>cobas® 6800 System</t>
  </si>
  <si>
    <t>06612601001 LightCycler 8-Tube Strips (white) – 10 packs</t>
  </si>
  <si>
    <t>04729692001 LightCycler 480 Multiwell Plate 96 – 3 packs</t>
  </si>
  <si>
    <t>Modular Wuhan CoV E-gene</t>
  </si>
  <si>
    <t>Modular Wuhan CoV RdRP-gene</t>
  </si>
  <si>
    <t xml:space="preserve">LightCycler® Multiplex RNA Virus Master </t>
  </si>
  <si>
    <t>Elecsys® Anti-SARS-CoV-2</t>
  </si>
  <si>
    <t>roche</t>
  </si>
  <si>
    <t xml:space="preserve">ProCell </t>
  </si>
  <si>
    <t>CleanCell</t>
  </si>
  <si>
    <t>SysClean</t>
  </si>
  <si>
    <t>Assay Tips</t>
  </si>
  <si>
    <t>Assay Cups</t>
  </si>
  <si>
    <t>SysWash</t>
  </si>
  <si>
    <t>Diluent MultiAssay</t>
  </si>
  <si>
    <t>Clean-Liner</t>
  </si>
  <si>
    <t xml:space="preserve">Service Kit H, Elecsys/cobas e: </t>
  </si>
  <si>
    <t xml:space="preserve">Service Kit Y, Elecsys/cobas e:  </t>
  </si>
  <si>
    <t xml:space="preserve">Valve Body, Elecsys/cobas e: </t>
  </si>
  <si>
    <t xml:space="preserve">Sipper Wash Station, Elecsys/cobas e: </t>
  </si>
  <si>
    <t xml:space="preserve">Measuring cell, Elecsys/cobas e: </t>
  </si>
  <si>
    <t>SAP Test Elecsys/cobas e</t>
  </si>
  <si>
    <t>BlankCell Elecsys.cobas e</t>
  </si>
  <si>
    <t>CellCheck Elecsys/cobas e</t>
  </si>
  <si>
    <t>RealStar® SARS-CoV-2 RT-PCR Kit 1.0, 384rxn, Prod. No 821015, Altona</t>
  </si>
  <si>
    <t>SARS-CoV-2 Amplification Reagent Kit 4*24</t>
  </si>
  <si>
    <t>Abbott</t>
  </si>
  <si>
    <t>SARS-CoV-2 Control Kit</t>
  </si>
  <si>
    <t>TECAN ASPS 1ML PIPETTE TIPS 24 X 96</t>
  </si>
  <si>
    <t>TECAN ASPS 0.2 ML PIPETTE TIPS 24 X 97</t>
  </si>
  <si>
    <t>ASPS REACT VESSELS 500X</t>
  </si>
  <si>
    <t>M2K  200 ML REAGENT VESSEL (6X15)</t>
  </si>
  <si>
    <t>ASPS 96WELL DP PLATES 32 X</t>
  </si>
  <si>
    <t>M2K  96WELL OPT PLATE 20X</t>
  </si>
  <si>
    <t>M2K OPTICAL AD COVERS100X</t>
  </si>
  <si>
    <t>mSample Preparation System DNA, 1*96</t>
  </si>
  <si>
    <t>Xpert® Xpress SARS-CoV-2 test</t>
  </si>
  <si>
    <t>Cepheid</t>
  </si>
  <si>
    <t>Molecular grade Ethanol, 500 ml bottle</t>
  </si>
  <si>
    <t>RT-PCR Grade Water</t>
  </si>
  <si>
    <t xml:space="preserve">Real-time PCR plates with optical seals, 0.2 ml, compatible for ABI QS5/7 and Biorad CFX96, 100 per case </t>
  </si>
  <si>
    <t>PIPETTE TIP FILTER (MetlerToledo) , 0.1 - 10 ul, ster., box-960</t>
  </si>
  <si>
    <t>PIPETTE TIP FILTER (MetlerToledo) , 10 - 100 ul, ster., box-960</t>
  </si>
  <si>
    <t>PIPETTE TIP FILTER (MetlerToledo) , 20 - 200 ul, ster., box-960</t>
  </si>
  <si>
    <t>PIPETTE TIP FILTER (TipOne) , 20 - 200 ul, ster., box-960</t>
  </si>
  <si>
    <t>PIPETTE TIP FILTER (MetlerToledo) , 100 - 1200 ul, ster., box-960</t>
  </si>
  <si>
    <t>TUBE CRYOGENIC, PP, 2ml, ster., self stand., ext. thread + cap, natural, box-500 Greiner</t>
  </si>
  <si>
    <t>CENTRIFUGE Tube, PP, 1.5 ml, non ster., PCR clean, flat cap, pack-500 VWR</t>
  </si>
  <si>
    <t>swab with breakpoint and VTM (3mls) for collection of nasopharyngeal specimens (Sigma MW950SENT  74.7 GBP)</t>
  </si>
  <si>
    <t xml:space="preserve">swab with breakpoint for collection of nasopharyngeal specimens </t>
  </si>
  <si>
    <t>nCov-2019 Rapid  detection kit (IgM/IgG)</t>
  </si>
  <si>
    <t>nCov-2019 Rapid  detection kit (Antigen)</t>
  </si>
  <si>
    <t>Papr</t>
  </si>
  <si>
    <t>SAFETY bag for PPE equipment</t>
  </si>
  <si>
    <t>biohazard bag 19/24</t>
  </si>
  <si>
    <t>boot covers</t>
  </si>
  <si>
    <t>headband</t>
  </si>
  <si>
    <t xml:space="preserve">    Infrared thermometers </t>
  </si>
  <si>
    <t xml:space="preserve">    Thermometers (standard)</t>
  </si>
  <si>
    <t xml:space="preserve">    BOX, triple packaging, biological substance UN3373 +pouch</t>
  </si>
  <si>
    <t>OTHER CONSUMABLES</t>
  </si>
  <si>
    <t xml:space="preserve">    Disposable paper tissue rolls</t>
  </si>
  <si>
    <t xml:space="preserve">    Chlorine-based cleaning solution for surfaces</t>
  </si>
  <si>
    <t xml:space="preserve">    Alcohol-based hand rub (70%, liters)</t>
  </si>
  <si>
    <t xml:space="preserve">    ALCOHOL-BASED HAND RUB, gel, 100mL, bottle</t>
  </si>
  <si>
    <t>SANITAZER LIQUID</t>
  </si>
  <si>
    <t xml:space="preserve">    N95 mask fit test kit</t>
  </si>
  <si>
    <t xml:space="preserve">    FACE SHIELD, clear plastic, disp.</t>
  </si>
  <si>
    <t xml:space="preserve">    RESPIRATOR, mask, FFP2/N95, type IIR, s.u., unvalved, noseclip</t>
  </si>
  <si>
    <t xml:space="preserve">    MASK SURGICAL, type IIR, level 2, s.u, non sterile, earloop, size S</t>
  </si>
  <si>
    <t xml:space="preserve">    MASK SURGICAL, type IIR, level 2, s.u, non sterile, earloop, size M</t>
  </si>
  <si>
    <t xml:space="preserve">    MASK SURGICAL, type IIR, level 2, s.u, non sterile, earloop, size L</t>
  </si>
  <si>
    <t>MASK</t>
  </si>
  <si>
    <t xml:space="preserve">    GLOVE EXAMINATION, nitrile, pf, size XL</t>
  </si>
  <si>
    <t xml:space="preserve">    GLOVE EXAMINATION, nitrile, pf, size S</t>
  </si>
  <si>
    <t xml:space="preserve">    GLOVE EXAMINATION, nitrile, pf, size M</t>
  </si>
  <si>
    <t xml:space="preserve">    GLOVE EXAMINATION, nitrile, pf, size L</t>
  </si>
  <si>
    <t>GLOVE</t>
  </si>
  <si>
    <t xml:space="preserve">    GOWN, AAMI level 3, non sterile, disp., size XXL</t>
  </si>
  <si>
    <t xml:space="preserve">    GOWN, AAMI level 3, non sterile, disp., size XL</t>
  </si>
  <si>
    <t xml:space="preserve">    GOWN, AAMI level 3, non sterile, disp., size M</t>
  </si>
  <si>
    <t xml:space="preserve">    GOWN, AAMI level 3, non sterile, disp., size L</t>
  </si>
  <si>
    <t>GOWN</t>
  </si>
  <si>
    <t xml:space="preserve">    GOGGLES PROTECTIVE, wraparound, soft frame, indirect vent.</t>
  </si>
  <si>
    <t>GOGGLE</t>
  </si>
  <si>
    <t>Emergency Service</t>
  </si>
  <si>
    <t>Total</t>
  </si>
  <si>
    <t>PPE</t>
  </si>
  <si>
    <t>jun</t>
  </si>
  <si>
    <t>jul</t>
  </si>
  <si>
    <t>aug</t>
  </si>
  <si>
    <t>sep</t>
  </si>
  <si>
    <t>oqt</t>
  </si>
  <si>
    <t>nov</t>
  </si>
  <si>
    <t>dec</t>
  </si>
  <si>
    <t>Qiagen</t>
  </si>
  <si>
    <t xml:space="preserve">Qiagen </t>
  </si>
  <si>
    <t>პრიმამედი</t>
  </si>
  <si>
    <t>Thermo</t>
  </si>
  <si>
    <t>ეი-ბი-ემ</t>
  </si>
  <si>
    <t>მირკო</t>
  </si>
  <si>
    <t>ირისე</t>
  </si>
  <si>
    <t>Logix Smart</t>
  </si>
  <si>
    <t>Altona</t>
  </si>
  <si>
    <t>შესყიდვა მიზანშეწონბილი აღარ არის</t>
  </si>
  <si>
    <t>Logix Smart Coronavirus disease 2019 (COVID19) kit 250 test</t>
  </si>
  <si>
    <t>Sansure Biotech INC</t>
  </si>
  <si>
    <t>Sansure Biotech INC kit 1*24 test</t>
  </si>
  <si>
    <t>QIAamp Viral RNA Mini Kit 1*250</t>
  </si>
  <si>
    <t>ex</t>
  </si>
  <si>
    <t>test</t>
  </si>
  <si>
    <t>test +ex</t>
  </si>
  <si>
    <t>test + ex</t>
  </si>
  <si>
    <t xml:space="preserve">სასურველია შესყიდვა პირდაპირ მწარმოებლისაგან, </t>
  </si>
  <si>
    <t>მწარმოებელი</t>
  </si>
  <si>
    <t>პოტენციური მიმწოდებელი</t>
  </si>
  <si>
    <t>მოწოდების გრაფიკი</t>
  </si>
  <si>
    <t>შენიშვნა</t>
  </si>
  <si>
    <t>აღნიშნული რაოდენობის შესყიდვის შემთხვევაში მწარმოებელმა უსასსყიდლოდ უნდა გადმოგვცეს ავტომატური ექტრაქტორი</t>
  </si>
  <si>
    <t>მოწოდების გრაფიკი
NCDC</t>
  </si>
  <si>
    <t>აღნიშნული რაოდენობის შესყიდვის შემთხვევაში მწარმოებელმა უსასსყიდლოდ უნდა გადმოგვცეს ავტომატური ექტრაქტორი, მიმდინარეობს ტექნიკური დეტალების გარკვევა რის შემდეგაც დაზუსტდება შესყიდვის აუცილებლობა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</si>
</sst>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Arial"/>
    </font>
    <font>
      <sz val="11"/>
      <color theme="1"/>
      <name val="Arial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11"/>
      <color rgb="FFC00000"/>
      <name val="Calibri"/>
      <family val="2"/>
    </font>
    <font>
      <u/>
      <sz val="11"/>
      <color theme="10"/>
      <name val="Arial"/>
    </font>
    <font>
      <sz val="11"/>
      <color theme="1"/>
      <name val="Arial"/>
      <family val="2"/>
    </font>
    <font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9900"/>
        <bgColor rgb="FFFF9900"/>
      </patternFill>
    </fill>
    <fill>
      <patternFill patternType="solid">
        <fgColor rgb="FFFFFF00"/>
        <bgColor rgb="FFFF9900"/>
      </patternFill>
    </fill>
    <fill>
      <patternFill patternType="solid">
        <fgColor rgb="FFF9CB9C"/>
        <bgColor rgb="FFF9CB9C"/>
      </patternFill>
    </fill>
    <fill>
      <patternFill patternType="solid">
        <fgColor rgb="FFFFFF00"/>
        <bgColor rgb="FFF9CB9C"/>
      </patternFill>
    </fill>
    <fill>
      <patternFill patternType="solid">
        <fgColor rgb="FFFCE5CD"/>
        <bgColor rgb="FFFCE5CD"/>
      </patternFill>
    </fill>
    <fill>
      <patternFill patternType="solid">
        <fgColor rgb="FFFFFF00"/>
        <bgColor rgb="FFFCE5CD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3">
    <xf numFmtId="0" fontId="0" fillId="0" borderId="0" xfId="0"/>
    <xf numFmtId="0" fontId="0" fillId="0" borderId="0" xfId="0" applyFont="1" applyAlignment="1"/>
    <xf numFmtId="0" fontId="3" fillId="2" borderId="0" xfId="0" applyFont="1" applyFill="1" applyAlignment="1">
      <alignment horizontal="center"/>
    </xf>
    <xf numFmtId="43" fontId="4" fillId="3" borderId="0" xfId="1" applyFont="1" applyFill="1" applyAlignment="1">
      <alignment horizontal="center"/>
    </xf>
    <xf numFmtId="0" fontId="3" fillId="4" borderId="0" xfId="0" applyFont="1" applyFill="1" applyAlignment="1">
      <alignment horizontal="left"/>
    </xf>
    <xf numFmtId="43" fontId="4" fillId="5" borderId="0" xfId="1" applyFont="1" applyFill="1"/>
    <xf numFmtId="0" fontId="2" fillId="6" borderId="0" xfId="0" applyFont="1" applyFill="1" applyAlignment="1">
      <alignment horizontal="left" indent="1"/>
    </xf>
    <xf numFmtId="43" fontId="5" fillId="7" borderId="0" xfId="0" applyNumberFormat="1" applyFont="1" applyFill="1"/>
    <xf numFmtId="43" fontId="4" fillId="7" borderId="0" xfId="0" applyNumberFormat="1" applyFont="1" applyFill="1"/>
    <xf numFmtId="0" fontId="6" fillId="6" borderId="0" xfId="0" applyFont="1" applyFill="1" applyAlignment="1">
      <alignment horizontal="left" indent="1"/>
    </xf>
    <xf numFmtId="0" fontId="7" fillId="6" borderId="0" xfId="0" applyFont="1" applyFill="1" applyAlignment="1">
      <alignment horizontal="left" indent="1"/>
    </xf>
    <xf numFmtId="0" fontId="8" fillId="6" borderId="0" xfId="2" applyFill="1" applyAlignment="1">
      <alignment horizontal="left" indent="1"/>
    </xf>
    <xf numFmtId="43" fontId="7" fillId="6" borderId="0" xfId="0" applyNumberFormat="1" applyFont="1" applyFill="1" applyAlignment="1">
      <alignment horizontal="left" indent="1"/>
    </xf>
    <xf numFmtId="0" fontId="8" fillId="6" borderId="0" xfId="2" applyFill="1" applyAlignment="1">
      <alignment horizontal="left" vertical="center"/>
    </xf>
    <xf numFmtId="43" fontId="4" fillId="7" borderId="0" xfId="0" applyNumberFormat="1" applyFont="1" applyFill="1" applyAlignment="1"/>
    <xf numFmtId="0" fontId="2" fillId="6" borderId="0" xfId="0" applyFont="1" applyFill="1" applyAlignment="1">
      <alignment horizontal="left"/>
    </xf>
    <xf numFmtId="43" fontId="0" fillId="0" borderId="0" xfId="1" applyFont="1" applyAlignment="1"/>
    <xf numFmtId="164" fontId="0" fillId="0" borderId="0" xfId="1" applyNumberFormat="1" applyFont="1" applyAlignment="1"/>
    <xf numFmtId="0" fontId="2" fillId="7" borderId="0" xfId="0" applyFont="1" applyFill="1" applyAlignment="1">
      <alignment horizontal="left" indent="1"/>
    </xf>
    <xf numFmtId="0" fontId="0" fillId="8" borderId="0" xfId="0" applyFont="1" applyFill="1" applyAlignment="1"/>
    <xf numFmtId="164" fontId="0" fillId="8" borderId="0" xfId="1" applyNumberFormat="1" applyFont="1" applyFill="1" applyAlignment="1"/>
    <xf numFmtId="0" fontId="7" fillId="7" borderId="0" xfId="0" applyFont="1" applyFill="1" applyAlignment="1">
      <alignment horizontal="left" indent="1"/>
    </xf>
    <xf numFmtId="0" fontId="9" fillId="8" borderId="0" xfId="0" applyFont="1" applyFill="1" applyAlignment="1"/>
    <xf numFmtId="0" fontId="0" fillId="0" borderId="0" xfId="0" applyFont="1" applyAlignment="1">
      <alignment vertical="center"/>
    </xf>
    <xf numFmtId="0" fontId="9" fillId="0" borderId="0" xfId="0" applyFont="1" applyAlignment="1"/>
    <xf numFmtId="43" fontId="9" fillId="0" borderId="0" xfId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wrapText="1"/>
    </xf>
    <xf numFmtId="164" fontId="10" fillId="0" borderId="2" xfId="1" applyNumberFormat="1" applyFont="1" applyBorder="1" applyAlignment="1"/>
    <xf numFmtId="164" fontId="10" fillId="0" borderId="3" xfId="1" applyNumberFormat="1" applyFont="1" applyBorder="1" applyAlignment="1"/>
    <xf numFmtId="164" fontId="10" fillId="8" borderId="3" xfId="1" applyNumberFormat="1" applyFont="1" applyFill="1" applyBorder="1" applyAlignment="1"/>
    <xf numFmtId="164" fontId="10" fillId="0" borderId="3" xfId="1" applyNumberFormat="1" applyFont="1" applyFill="1" applyBorder="1" applyAlignment="1"/>
    <xf numFmtId="164" fontId="10" fillId="0" borderId="4" xfId="1" applyNumberFormat="1" applyFont="1" applyBorder="1" applyAlignment="1"/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64" fontId="0" fillId="0" borderId="3" xfId="1" applyNumberFormat="1" applyFont="1" applyBorder="1" applyAlignment="1"/>
    <xf numFmtId="164" fontId="0" fillId="0" borderId="4" xfId="1" applyNumberFormat="1" applyFont="1" applyBorder="1" applyAlignment="1"/>
    <xf numFmtId="0" fontId="2" fillId="0" borderId="0" xfId="0" applyFont="1" applyFill="1"/>
    <xf numFmtId="0" fontId="0" fillId="0" borderId="0" xfId="0" applyFont="1" applyAlignment="1">
      <alignment wrapText="1"/>
    </xf>
    <xf numFmtId="0" fontId="9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9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6" fillId="6" borderId="0" xfId="0" applyFont="1" applyFill="1" applyAlignment="1">
      <alignment horizontal="left" vertical="center" wrapText="1"/>
    </xf>
    <xf numFmtId="43" fontId="4" fillId="7" borderId="0" xfId="0" applyNumberFormat="1" applyFont="1" applyFill="1" applyAlignment="1">
      <alignment vertical="center"/>
    </xf>
    <xf numFmtId="164" fontId="10" fillId="0" borderId="3" xfId="1" applyNumberFormat="1" applyFont="1" applyBorder="1" applyAlignment="1">
      <alignment vertical="center"/>
    </xf>
    <xf numFmtId="164" fontId="0" fillId="0" borderId="0" xfId="1" applyNumberFormat="1" applyFont="1" applyAlignment="1">
      <alignment vertical="center"/>
    </xf>
  </cellXfs>
  <cellStyles count="3">
    <cellStyle name="Comma" xfId="1" builtinId="3"/>
    <cellStyle name="Hyperlink" xfId="2" builtinId="8"/>
    <cellStyle name="Normal" xfId="0" builtinId="0"/>
  </cellStyles>
  <dxfs count="7"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alignment horizontal="general" vertical="bottom" textRotation="0" wrapText="1" indent="0" justifyLastLine="0" shrinkToFit="0" readingOrder="0"/>
    </dxf>
    <dxf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0" formatCode="General"/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none"/>
      </font>
      <numFmt numFmtId="35" formatCode="_(* #,##0.00_);_(* \(#,##0.00\);_(* &quot;-&quot;??_);_(@_)"/>
      <fill>
        <patternFill patternType="solid">
          <fgColor rgb="FFFCE5CD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5" displayName="Table5" ref="A2:D76" totalsRowShown="0">
  <autoFilter ref="A2:D76"/>
  <tableColumns count="4">
    <tableColumn id="1" name="Item"/>
    <tableColumn id="2" name="NCDC" dataDxfId="6"/>
    <tableColumn id="3" name="მწარმოებელი"/>
    <tableColumn id="4" name="პოტენციური მიმწოდებელი" dataDxfId="5"/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id="2" name="Table6" displayName="Table6" ref="A2:D35" totalsRowShown="0" headerRowDxfId="4">
  <autoFilter ref="A2:D35"/>
  <tableColumns count="4">
    <tableColumn id="1" name="PPE" dataDxfId="3"/>
    <tableColumn id="3" name="Total" dataDxfId="2" dataCellStyle="Comma">
      <calculatedColumnFormula>Table6[[#This Row],[NCDC]]+Table6[[#This Row],[Emergency Service]]</calculatedColumnFormula>
    </tableColumn>
    <tableColumn id="4" name="NCDC" dataDxfId="1" dataCellStyle="Comma"/>
    <tableColumn id="5" name="Emergency Service" dataDxfId="0" dataCellStyle="Comma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9"/>
  <sheetViews>
    <sheetView tabSelected="1" view="pageBreakPreview" zoomScale="85" zoomScaleNormal="100" zoomScaleSheetLayoutView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O12" sqref="O12"/>
    </sheetView>
  </sheetViews>
  <sheetFormatPr defaultRowHeight="14.25" x14ac:dyDescent="0.2"/>
  <cols>
    <col min="1" max="1" width="76.375" style="1" customWidth="1"/>
    <col min="2" max="2" width="10.25" style="1" bestFit="1" customWidth="1"/>
    <col min="3" max="3" width="13.25" style="1" customWidth="1"/>
    <col min="4" max="4" width="12" style="1" customWidth="1"/>
    <col min="5" max="6" width="11.25" style="1" customWidth="1"/>
    <col min="7" max="8" width="11.125" style="1" customWidth="1"/>
    <col min="9" max="10" width="10.125" style="1" customWidth="1"/>
    <col min="11" max="11" width="9.125" style="1" customWidth="1"/>
    <col min="12" max="12" width="2.25" style="1" customWidth="1"/>
    <col min="13" max="14" width="11.125" style="1" hidden="1" customWidth="1"/>
    <col min="15" max="15" width="29.25" style="1" customWidth="1"/>
    <col min="16" max="16" width="9" style="1"/>
    <col min="17" max="17" width="11.125" style="17" bestFit="1" customWidth="1"/>
    <col min="18" max="20" width="9" style="1"/>
    <col min="21" max="23" width="11.125" style="1" bestFit="1" customWidth="1"/>
    <col min="24" max="16384" width="9" style="1"/>
  </cols>
  <sheetData>
    <row r="1" spans="1:23" ht="31.5" customHeight="1" x14ac:dyDescent="0.25">
      <c r="A1" s="37"/>
      <c r="E1" s="41" t="s">
        <v>140</v>
      </c>
      <c r="F1" s="42"/>
      <c r="G1" s="42"/>
      <c r="H1" s="42"/>
      <c r="I1" s="42"/>
      <c r="J1" s="42"/>
      <c r="K1" s="43"/>
      <c r="O1" s="44" t="s">
        <v>141</v>
      </c>
      <c r="U1" s="26" t="s">
        <v>136</v>
      </c>
      <c r="V1" s="26" t="s">
        <v>134</v>
      </c>
      <c r="W1" s="26" t="s">
        <v>133</v>
      </c>
    </row>
    <row r="2" spans="1:23" ht="57.75" x14ac:dyDescent="0.25">
      <c r="A2" s="2" t="s">
        <v>0</v>
      </c>
      <c r="B2" s="3" t="s">
        <v>1</v>
      </c>
      <c r="C2" s="27" t="s">
        <v>138</v>
      </c>
      <c r="D2" s="27" t="s">
        <v>139</v>
      </c>
      <c r="E2" s="33" t="s">
        <v>112</v>
      </c>
      <c r="F2" s="33" t="s">
        <v>113</v>
      </c>
      <c r="G2" s="33" t="s">
        <v>114</v>
      </c>
      <c r="H2" s="33" t="s">
        <v>115</v>
      </c>
      <c r="I2" s="33" t="s">
        <v>116</v>
      </c>
      <c r="J2" s="33" t="s">
        <v>117</v>
      </c>
      <c r="K2" s="33" t="s">
        <v>118</v>
      </c>
      <c r="O2" s="45"/>
      <c r="U2" s="17">
        <f>Q17+Q65</f>
        <v>303520</v>
      </c>
      <c r="V2" s="17">
        <f>Q11+Q35+Q53+Q54+Q55</f>
        <v>482320</v>
      </c>
      <c r="W2" s="17">
        <f>Q8+Q10+Q12+Q64</f>
        <v>638000</v>
      </c>
    </row>
    <row r="3" spans="1:23" ht="15" x14ac:dyDescent="0.25">
      <c r="A3" s="4" t="s">
        <v>2</v>
      </c>
      <c r="B3" s="5"/>
      <c r="E3" s="28"/>
      <c r="F3" s="28"/>
      <c r="G3" s="28"/>
      <c r="H3" s="28"/>
      <c r="I3" s="28"/>
      <c r="J3" s="28"/>
      <c r="K3" s="28"/>
      <c r="L3" s="17"/>
      <c r="M3" s="17"/>
      <c r="N3" s="17"/>
    </row>
    <row r="4" spans="1:23" ht="15" x14ac:dyDescent="0.25">
      <c r="A4" s="6" t="s">
        <v>3</v>
      </c>
      <c r="B4" s="7">
        <v>200000</v>
      </c>
      <c r="E4" s="29">
        <v>100000</v>
      </c>
      <c r="F4" s="29">
        <v>100000</v>
      </c>
      <c r="G4" s="29"/>
      <c r="H4" s="29"/>
      <c r="I4" s="29"/>
      <c r="J4" s="29"/>
      <c r="K4" s="29"/>
      <c r="L4" s="17"/>
      <c r="M4" s="17">
        <f>SUM(E4:K4)</f>
        <v>200000</v>
      </c>
      <c r="N4" s="17">
        <f>Table5[[#This Row],[NCDC]]-M4</f>
        <v>0</v>
      </c>
    </row>
    <row r="5" spans="1:23" ht="15" x14ac:dyDescent="0.25">
      <c r="A5" s="6" t="s">
        <v>72</v>
      </c>
      <c r="B5" s="8">
        <v>150000</v>
      </c>
      <c r="E5" s="29">
        <v>50000</v>
      </c>
      <c r="F5" s="29">
        <v>100000</v>
      </c>
      <c r="G5" s="29"/>
      <c r="H5" s="29"/>
      <c r="I5" s="29"/>
      <c r="J5" s="29"/>
      <c r="K5" s="29"/>
      <c r="L5" s="17"/>
      <c r="M5" s="17">
        <f t="shared" ref="M5:M7" si="0">SUM(E5:K5)</f>
        <v>150000</v>
      </c>
      <c r="N5" s="17">
        <f>Table5[[#This Row],[NCDC]]-M5</f>
        <v>0</v>
      </c>
    </row>
    <row r="6" spans="1:23" ht="15" x14ac:dyDescent="0.25">
      <c r="A6" s="12" t="s">
        <v>73</v>
      </c>
      <c r="B6" s="8">
        <v>350000</v>
      </c>
      <c r="E6" s="29">
        <v>50000</v>
      </c>
      <c r="F6" s="29">
        <v>100000</v>
      </c>
      <c r="G6" s="29">
        <v>100000</v>
      </c>
      <c r="H6" s="29">
        <v>100000</v>
      </c>
      <c r="I6" s="29"/>
      <c r="J6" s="29"/>
      <c r="K6" s="29"/>
      <c r="L6" s="17"/>
      <c r="M6" s="17">
        <f t="shared" si="0"/>
        <v>350000</v>
      </c>
      <c r="N6" s="17">
        <f>Table5[[#This Row],[NCDC]]-M6</f>
        <v>0</v>
      </c>
    </row>
    <row r="7" spans="1:23" ht="15" x14ac:dyDescent="0.25">
      <c r="A7" s="6" t="s">
        <v>70</v>
      </c>
      <c r="B7" s="8">
        <v>350000</v>
      </c>
      <c r="E7" s="29">
        <v>50000</v>
      </c>
      <c r="F7" s="29">
        <v>100000</v>
      </c>
      <c r="G7" s="29">
        <v>100000</v>
      </c>
      <c r="H7" s="29">
        <v>100000</v>
      </c>
      <c r="I7" s="29"/>
      <c r="J7" s="29"/>
      <c r="K7" s="29"/>
      <c r="L7" s="17"/>
      <c r="M7" s="17">
        <f t="shared" si="0"/>
        <v>350000</v>
      </c>
      <c r="N7" s="17">
        <f>Table5[[#This Row],[NCDC]]-M7</f>
        <v>0</v>
      </c>
    </row>
    <row r="8" spans="1:23" ht="15" x14ac:dyDescent="0.25">
      <c r="A8" s="6" t="s">
        <v>132</v>
      </c>
      <c r="B8" s="7">
        <v>600</v>
      </c>
      <c r="C8" s="1" t="s">
        <v>119</v>
      </c>
      <c r="D8" s="1" t="s">
        <v>121</v>
      </c>
      <c r="E8" s="29"/>
      <c r="F8" s="29">
        <v>100</v>
      </c>
      <c r="G8" s="29">
        <v>100</v>
      </c>
      <c r="H8" s="29">
        <v>100</v>
      </c>
      <c r="I8" s="29">
        <v>100</v>
      </c>
      <c r="J8" s="29">
        <v>100</v>
      </c>
      <c r="K8" s="29">
        <v>100</v>
      </c>
      <c r="L8" s="17"/>
      <c r="M8" s="17">
        <f t="shared" ref="M8:M29" si="1">SUM(E8:K8)</f>
        <v>600</v>
      </c>
      <c r="N8" s="17">
        <f>Table5[[#This Row],[NCDC]]-M8</f>
        <v>0</v>
      </c>
      <c r="Q8" s="17">
        <f>600*250</f>
        <v>150000</v>
      </c>
      <c r="R8" s="24" t="s">
        <v>133</v>
      </c>
    </row>
    <row r="9" spans="1:23" ht="15" x14ac:dyDescent="0.25">
      <c r="A9" s="6" t="s">
        <v>4</v>
      </c>
      <c r="B9" s="7">
        <v>150</v>
      </c>
      <c r="C9" s="1" t="s">
        <v>120</v>
      </c>
      <c r="D9" s="1" t="s">
        <v>121</v>
      </c>
      <c r="E9" s="29"/>
      <c r="F9" s="29">
        <v>150</v>
      </c>
      <c r="G9" s="29"/>
      <c r="H9" s="29"/>
      <c r="I9" s="29"/>
      <c r="J9" s="29"/>
      <c r="K9" s="29"/>
      <c r="L9" s="17"/>
      <c r="M9" s="17">
        <f t="shared" si="1"/>
        <v>150</v>
      </c>
      <c r="N9" s="17">
        <f>Table5[[#This Row],[NCDC]]-M9</f>
        <v>0</v>
      </c>
    </row>
    <row r="10" spans="1:23" ht="128.25" x14ac:dyDescent="0.2">
      <c r="A10" s="49" t="s">
        <v>5</v>
      </c>
      <c r="B10" s="50">
        <v>500</v>
      </c>
      <c r="C10" s="23" t="s">
        <v>120</v>
      </c>
      <c r="D10" s="23" t="s">
        <v>121</v>
      </c>
      <c r="E10" s="51"/>
      <c r="F10" s="51"/>
      <c r="G10" s="51">
        <v>100</v>
      </c>
      <c r="H10" s="51">
        <v>100</v>
      </c>
      <c r="I10" s="51">
        <v>100</v>
      </c>
      <c r="J10" s="51">
        <v>100</v>
      </c>
      <c r="K10" s="51">
        <v>100</v>
      </c>
      <c r="L10" s="52"/>
      <c r="M10" s="52">
        <f t="shared" si="1"/>
        <v>500</v>
      </c>
      <c r="N10" s="52">
        <f>Table5[[#This Row],[NCDC]]-M10</f>
        <v>0</v>
      </c>
      <c r="O10" s="47" t="s">
        <v>144</v>
      </c>
      <c r="Q10" s="17">
        <f>192*500</f>
        <v>96000</v>
      </c>
      <c r="R10" s="24" t="s">
        <v>133</v>
      </c>
    </row>
    <row r="11" spans="1:23" ht="15" x14ac:dyDescent="0.25">
      <c r="A11" s="9" t="s">
        <v>6</v>
      </c>
      <c r="B11" s="8">
        <v>200</v>
      </c>
      <c r="C11" s="1" t="s">
        <v>122</v>
      </c>
      <c r="D11" s="1" t="s">
        <v>123</v>
      </c>
      <c r="E11" s="29"/>
      <c r="F11" s="29"/>
      <c r="G11" s="29">
        <v>50</v>
      </c>
      <c r="H11" s="29">
        <v>50</v>
      </c>
      <c r="I11" s="29">
        <v>50</v>
      </c>
      <c r="J11" s="29">
        <v>50</v>
      </c>
      <c r="K11" s="29"/>
      <c r="L11" s="17"/>
      <c r="M11" s="17">
        <f t="shared" si="1"/>
        <v>200</v>
      </c>
      <c r="N11" s="17">
        <f>Table5[[#This Row],[NCDC]]-M11</f>
        <v>0</v>
      </c>
      <c r="O11" s="48"/>
      <c r="Q11" s="17">
        <f>200*1000</f>
        <v>200000</v>
      </c>
      <c r="R11" s="24" t="s">
        <v>134</v>
      </c>
    </row>
    <row r="12" spans="1:23" ht="15" x14ac:dyDescent="0.25">
      <c r="A12" s="9" t="s">
        <v>7</v>
      </c>
      <c r="B12" s="8">
        <v>100</v>
      </c>
      <c r="C12" s="1" t="s">
        <v>122</v>
      </c>
      <c r="D12" s="1" t="s">
        <v>123</v>
      </c>
      <c r="E12" s="29"/>
      <c r="F12" s="29"/>
      <c r="G12" s="29">
        <v>25</v>
      </c>
      <c r="H12" s="29">
        <v>25</v>
      </c>
      <c r="I12" s="29">
        <v>25</v>
      </c>
      <c r="J12" s="29">
        <v>25</v>
      </c>
      <c r="K12" s="29"/>
      <c r="L12" s="17"/>
      <c r="M12" s="17">
        <f t="shared" si="1"/>
        <v>100</v>
      </c>
      <c r="N12" s="17">
        <f>Table5[[#This Row],[NCDC]]-M12</f>
        <v>0</v>
      </c>
      <c r="O12" s="48"/>
      <c r="Q12" s="17">
        <f>100*2000</f>
        <v>200000</v>
      </c>
      <c r="R12" s="24" t="s">
        <v>133</v>
      </c>
    </row>
    <row r="13" spans="1:23" ht="15" x14ac:dyDescent="0.25">
      <c r="A13" s="6" t="s">
        <v>8</v>
      </c>
      <c r="B13" s="8">
        <v>400</v>
      </c>
      <c r="C13" s="1" t="s">
        <v>122</v>
      </c>
      <c r="D13" s="1" t="s">
        <v>123</v>
      </c>
      <c r="E13" s="29"/>
      <c r="F13" s="29"/>
      <c r="G13" s="29">
        <v>100</v>
      </c>
      <c r="H13" s="29">
        <v>100</v>
      </c>
      <c r="I13" s="29">
        <v>100</v>
      </c>
      <c r="J13" s="29">
        <v>100</v>
      </c>
      <c r="K13" s="29"/>
      <c r="L13" s="17"/>
      <c r="M13" s="17">
        <f t="shared" si="1"/>
        <v>400</v>
      </c>
      <c r="N13" s="17">
        <f>Table5[[#This Row],[NCDC]]-M13</f>
        <v>0</v>
      </c>
    </row>
    <row r="14" spans="1:23" ht="15" x14ac:dyDescent="0.25">
      <c r="A14" s="6" t="s">
        <v>9</v>
      </c>
      <c r="B14" s="8">
        <v>100</v>
      </c>
      <c r="C14" s="1" t="s">
        <v>122</v>
      </c>
      <c r="D14" s="1" t="s">
        <v>123</v>
      </c>
      <c r="E14" s="29"/>
      <c r="F14" s="29"/>
      <c r="G14" s="29">
        <v>50</v>
      </c>
      <c r="H14" s="29">
        <v>50</v>
      </c>
      <c r="I14" s="29"/>
      <c r="J14" s="29"/>
      <c r="K14" s="29"/>
      <c r="L14" s="17"/>
      <c r="M14" s="17">
        <f t="shared" si="1"/>
        <v>100</v>
      </c>
      <c r="N14" s="17">
        <f>Table5[[#This Row],[NCDC]]-M14</f>
        <v>0</v>
      </c>
    </row>
    <row r="15" spans="1:23" ht="15" x14ac:dyDescent="0.25">
      <c r="A15" s="6" t="s">
        <v>10</v>
      </c>
      <c r="B15" s="8">
        <v>200</v>
      </c>
      <c r="C15" s="1" t="s">
        <v>122</v>
      </c>
      <c r="D15" s="1" t="s">
        <v>123</v>
      </c>
      <c r="E15" s="29"/>
      <c r="F15" s="29"/>
      <c r="G15" s="29">
        <v>100</v>
      </c>
      <c r="H15" s="29">
        <v>100</v>
      </c>
      <c r="I15" s="29"/>
      <c r="J15" s="29"/>
      <c r="K15" s="29"/>
      <c r="L15" s="17"/>
      <c r="M15" s="17">
        <f t="shared" si="1"/>
        <v>200</v>
      </c>
      <c r="N15" s="17">
        <f>Table5[[#This Row],[NCDC]]-M15</f>
        <v>0</v>
      </c>
    </row>
    <row r="16" spans="1:23" ht="15" x14ac:dyDescent="0.25">
      <c r="A16" s="6" t="s">
        <v>11</v>
      </c>
      <c r="B16" s="8">
        <v>700</v>
      </c>
      <c r="C16" s="1" t="s">
        <v>122</v>
      </c>
      <c r="D16" s="1" t="s">
        <v>123</v>
      </c>
      <c r="E16" s="29"/>
      <c r="F16" s="29"/>
      <c r="G16" s="29">
        <v>200</v>
      </c>
      <c r="H16" s="29">
        <v>150</v>
      </c>
      <c r="I16" s="29">
        <v>150</v>
      </c>
      <c r="J16" s="29">
        <v>100</v>
      </c>
      <c r="K16" s="29">
        <v>100</v>
      </c>
      <c r="L16" s="17"/>
      <c r="M16" s="17">
        <f t="shared" si="1"/>
        <v>700</v>
      </c>
      <c r="N16" s="17">
        <f>Table5[[#This Row],[NCDC]]-M16</f>
        <v>0</v>
      </c>
    </row>
    <row r="17" spans="1:18" ht="15" x14ac:dyDescent="0.25">
      <c r="A17" s="9" t="s">
        <v>12</v>
      </c>
      <c r="B17" s="8">
        <v>1060</v>
      </c>
      <c r="C17" s="1" t="s">
        <v>31</v>
      </c>
      <c r="D17" s="1" t="s">
        <v>124</v>
      </c>
      <c r="E17" s="29"/>
      <c r="F17" s="29"/>
      <c r="G17" s="29"/>
      <c r="H17" s="29">
        <v>530</v>
      </c>
      <c r="I17" s="29">
        <v>530</v>
      </c>
      <c r="J17" s="29"/>
      <c r="K17" s="29"/>
      <c r="L17" s="17"/>
      <c r="M17" s="17">
        <f t="shared" si="1"/>
        <v>1060</v>
      </c>
      <c r="N17" s="17">
        <f>Table5[[#This Row],[NCDC]]-M17</f>
        <v>0</v>
      </c>
      <c r="Q17" s="17">
        <f>192*1060</f>
        <v>203520</v>
      </c>
      <c r="R17" s="24" t="s">
        <v>135</v>
      </c>
    </row>
    <row r="18" spans="1:18" ht="15" x14ac:dyDescent="0.25">
      <c r="A18" s="9" t="s">
        <v>13</v>
      </c>
      <c r="B18" s="8">
        <v>130</v>
      </c>
      <c r="C18" s="1" t="s">
        <v>31</v>
      </c>
      <c r="D18" s="1" t="s">
        <v>124</v>
      </c>
      <c r="E18" s="29"/>
      <c r="F18" s="29"/>
      <c r="G18" s="29"/>
      <c r="H18" s="29">
        <v>130</v>
      </c>
      <c r="I18" s="29"/>
      <c r="J18" s="29"/>
      <c r="K18" s="29"/>
      <c r="L18" s="17"/>
      <c r="M18" s="17">
        <f t="shared" si="1"/>
        <v>130</v>
      </c>
      <c r="N18" s="17">
        <f>Table5[[#This Row],[NCDC]]-M18</f>
        <v>0</v>
      </c>
    </row>
    <row r="19" spans="1:18" ht="15" x14ac:dyDescent="0.25">
      <c r="A19" s="9" t="s">
        <v>14</v>
      </c>
      <c r="B19" s="8">
        <v>130</v>
      </c>
      <c r="C19" s="1" t="s">
        <v>31</v>
      </c>
      <c r="D19" s="1" t="s">
        <v>124</v>
      </c>
      <c r="E19" s="29"/>
      <c r="F19" s="29"/>
      <c r="G19" s="29"/>
      <c r="H19" s="29">
        <v>130</v>
      </c>
      <c r="I19" s="29"/>
      <c r="J19" s="29"/>
      <c r="K19" s="29"/>
      <c r="L19" s="17"/>
      <c r="M19" s="17">
        <f t="shared" si="1"/>
        <v>130</v>
      </c>
      <c r="N19" s="17">
        <f>Table5[[#This Row],[NCDC]]-M19</f>
        <v>0</v>
      </c>
    </row>
    <row r="20" spans="1:18" ht="15" x14ac:dyDescent="0.25">
      <c r="A20" s="9" t="s">
        <v>15</v>
      </c>
      <c r="B20" s="8">
        <v>70</v>
      </c>
      <c r="C20" s="1" t="s">
        <v>31</v>
      </c>
      <c r="D20" s="1" t="s">
        <v>124</v>
      </c>
      <c r="E20" s="29"/>
      <c r="F20" s="29"/>
      <c r="G20" s="29"/>
      <c r="H20" s="29">
        <v>70</v>
      </c>
      <c r="I20" s="29"/>
      <c r="J20" s="29"/>
      <c r="K20" s="29"/>
      <c r="L20" s="17"/>
      <c r="M20" s="17">
        <f t="shared" si="1"/>
        <v>70</v>
      </c>
      <c r="N20" s="17">
        <f>Table5[[#This Row],[NCDC]]-M20</f>
        <v>0</v>
      </c>
    </row>
    <row r="21" spans="1:18" ht="15" x14ac:dyDescent="0.25">
      <c r="A21" s="9" t="s">
        <v>16</v>
      </c>
      <c r="B21" s="8">
        <v>140</v>
      </c>
      <c r="C21" s="1" t="s">
        <v>31</v>
      </c>
      <c r="D21" s="1" t="s">
        <v>124</v>
      </c>
      <c r="E21" s="29"/>
      <c r="F21" s="29"/>
      <c r="G21" s="29"/>
      <c r="H21" s="29">
        <v>140</v>
      </c>
      <c r="I21" s="29"/>
      <c r="J21" s="29"/>
      <c r="K21" s="29"/>
      <c r="L21" s="17"/>
      <c r="M21" s="17">
        <f t="shared" si="1"/>
        <v>140</v>
      </c>
      <c r="N21" s="17">
        <f>Table5[[#This Row],[NCDC]]-M21</f>
        <v>0</v>
      </c>
    </row>
    <row r="22" spans="1:18" ht="15" x14ac:dyDescent="0.25">
      <c r="A22" s="9" t="s">
        <v>17</v>
      </c>
      <c r="B22" s="8">
        <v>180</v>
      </c>
      <c r="C22" s="1" t="s">
        <v>31</v>
      </c>
      <c r="D22" s="1" t="s">
        <v>124</v>
      </c>
      <c r="E22" s="29"/>
      <c r="F22" s="29"/>
      <c r="G22" s="29"/>
      <c r="H22" s="29">
        <v>180</v>
      </c>
      <c r="I22" s="29"/>
      <c r="J22" s="29"/>
      <c r="K22" s="29"/>
      <c r="L22" s="17"/>
      <c r="M22" s="17">
        <f t="shared" si="1"/>
        <v>180</v>
      </c>
      <c r="N22" s="17">
        <f>Table5[[#This Row],[NCDC]]-M22</f>
        <v>0</v>
      </c>
    </row>
    <row r="23" spans="1:18" ht="15" x14ac:dyDescent="0.25">
      <c r="A23" s="9" t="s">
        <v>18</v>
      </c>
      <c r="B23" s="8">
        <v>180</v>
      </c>
      <c r="C23" s="1" t="s">
        <v>31</v>
      </c>
      <c r="D23" s="1" t="s">
        <v>124</v>
      </c>
      <c r="E23" s="29"/>
      <c r="F23" s="29"/>
      <c r="G23" s="29"/>
      <c r="H23" s="29">
        <v>180</v>
      </c>
      <c r="I23" s="29"/>
      <c r="J23" s="29"/>
      <c r="K23" s="29"/>
      <c r="L23" s="17"/>
      <c r="M23" s="17">
        <f t="shared" si="1"/>
        <v>180</v>
      </c>
      <c r="N23" s="17">
        <f>Table5[[#This Row],[NCDC]]-M23</f>
        <v>0</v>
      </c>
    </row>
    <row r="24" spans="1:18" ht="15" x14ac:dyDescent="0.25">
      <c r="A24" s="9" t="s">
        <v>19</v>
      </c>
      <c r="B24" s="8">
        <v>70</v>
      </c>
      <c r="C24" s="1" t="s">
        <v>31</v>
      </c>
      <c r="D24" s="1" t="s">
        <v>124</v>
      </c>
      <c r="E24" s="29"/>
      <c r="F24" s="29"/>
      <c r="G24" s="29"/>
      <c r="H24" s="29">
        <v>70</v>
      </c>
      <c r="I24" s="29"/>
      <c r="J24" s="29"/>
      <c r="K24" s="29"/>
      <c r="L24" s="17"/>
      <c r="M24" s="17">
        <f t="shared" si="1"/>
        <v>70</v>
      </c>
      <c r="N24" s="17">
        <f>Table5[[#This Row],[NCDC]]-M24</f>
        <v>0</v>
      </c>
    </row>
    <row r="25" spans="1:18" ht="15" x14ac:dyDescent="0.25">
      <c r="A25" s="9" t="s">
        <v>20</v>
      </c>
      <c r="B25" s="8">
        <v>430</v>
      </c>
      <c r="C25" s="1" t="s">
        <v>31</v>
      </c>
      <c r="D25" s="1" t="s">
        <v>124</v>
      </c>
      <c r="E25" s="29"/>
      <c r="F25" s="29"/>
      <c r="G25" s="29"/>
      <c r="H25" s="29">
        <v>430</v>
      </c>
      <c r="I25" s="29"/>
      <c r="J25" s="29"/>
      <c r="K25" s="29"/>
      <c r="L25" s="17"/>
      <c r="M25" s="17">
        <f t="shared" si="1"/>
        <v>430</v>
      </c>
      <c r="N25" s="17">
        <f>Table5[[#This Row],[NCDC]]-M25</f>
        <v>0</v>
      </c>
    </row>
    <row r="26" spans="1:18" ht="15" x14ac:dyDescent="0.25">
      <c r="A26" s="9" t="s">
        <v>21</v>
      </c>
      <c r="B26" s="8">
        <v>1060</v>
      </c>
      <c r="C26" s="1" t="s">
        <v>31</v>
      </c>
      <c r="D26" s="1" t="s">
        <v>124</v>
      </c>
      <c r="E26" s="29"/>
      <c r="F26" s="29"/>
      <c r="G26" s="29"/>
      <c r="H26" s="29">
        <v>530</v>
      </c>
      <c r="I26" s="29">
        <v>530</v>
      </c>
      <c r="J26" s="29"/>
      <c r="K26" s="29"/>
      <c r="L26" s="17"/>
      <c r="M26" s="17">
        <f t="shared" si="1"/>
        <v>1060</v>
      </c>
      <c r="N26" s="17">
        <f>Table5[[#This Row],[NCDC]]-M26</f>
        <v>0</v>
      </c>
    </row>
    <row r="27" spans="1:18" ht="15" x14ac:dyDescent="0.25">
      <c r="A27" s="9" t="s">
        <v>22</v>
      </c>
      <c r="B27" s="8">
        <v>200</v>
      </c>
      <c r="C27" s="1" t="s">
        <v>31</v>
      </c>
      <c r="D27" s="1" t="s">
        <v>124</v>
      </c>
      <c r="E27" s="29"/>
      <c r="F27" s="29"/>
      <c r="G27" s="29"/>
      <c r="H27" s="29">
        <v>200</v>
      </c>
      <c r="I27" s="29"/>
      <c r="J27" s="29"/>
      <c r="K27" s="29"/>
      <c r="L27" s="17"/>
      <c r="M27" s="17">
        <f t="shared" si="1"/>
        <v>200</v>
      </c>
      <c r="N27" s="17">
        <f>Table5[[#This Row],[NCDC]]-M27</f>
        <v>0</v>
      </c>
    </row>
    <row r="28" spans="1:18" ht="15" x14ac:dyDescent="0.25">
      <c r="A28" s="9" t="s">
        <v>23</v>
      </c>
      <c r="B28" s="8">
        <v>270</v>
      </c>
      <c r="C28" s="1" t="s">
        <v>31</v>
      </c>
      <c r="D28" s="1" t="s">
        <v>124</v>
      </c>
      <c r="E28" s="29"/>
      <c r="F28" s="29"/>
      <c r="G28" s="29"/>
      <c r="H28" s="29">
        <v>270</v>
      </c>
      <c r="I28" s="29"/>
      <c r="J28" s="29"/>
      <c r="K28" s="29"/>
      <c r="L28" s="17"/>
      <c r="M28" s="17">
        <f t="shared" si="1"/>
        <v>270</v>
      </c>
      <c r="N28" s="17">
        <f>Table5[[#This Row],[NCDC]]-M28</f>
        <v>0</v>
      </c>
    </row>
    <row r="29" spans="1:18" ht="15" x14ac:dyDescent="0.25">
      <c r="A29" s="9" t="s">
        <v>24</v>
      </c>
      <c r="B29" s="8">
        <v>1</v>
      </c>
      <c r="C29" s="1" t="s">
        <v>31</v>
      </c>
      <c r="D29" s="1" t="s">
        <v>124</v>
      </c>
      <c r="E29" s="29"/>
      <c r="F29" s="29"/>
      <c r="G29" s="29"/>
      <c r="H29" s="29">
        <v>1</v>
      </c>
      <c r="I29" s="29"/>
      <c r="J29" s="29"/>
      <c r="K29" s="29"/>
      <c r="L29" s="17"/>
      <c r="M29" s="17">
        <f t="shared" si="1"/>
        <v>1</v>
      </c>
      <c r="N29" s="17">
        <f>Table5[[#This Row],[NCDC]]-M29</f>
        <v>0</v>
      </c>
    </row>
    <row r="30" spans="1:18" s="19" customFormat="1" ht="15" x14ac:dyDescent="0.25">
      <c r="A30" s="21" t="s">
        <v>25</v>
      </c>
      <c r="B30" s="8">
        <v>1000</v>
      </c>
      <c r="E30" s="30"/>
      <c r="F30" s="30"/>
      <c r="G30" s="30"/>
      <c r="H30" s="30"/>
      <c r="I30" s="30"/>
      <c r="J30" s="30"/>
      <c r="K30" s="30"/>
      <c r="L30" s="20"/>
      <c r="M30" s="20"/>
      <c r="N30" s="20"/>
      <c r="Q30" s="20"/>
    </row>
    <row r="31" spans="1:18" s="19" customFormat="1" ht="15" x14ac:dyDescent="0.25">
      <c r="A31" s="21" t="s">
        <v>26</v>
      </c>
      <c r="B31" s="8">
        <v>350</v>
      </c>
      <c r="E31" s="30"/>
      <c r="F31" s="30"/>
      <c r="G31" s="30"/>
      <c r="H31" s="30"/>
      <c r="I31" s="30"/>
      <c r="J31" s="30"/>
      <c r="K31" s="30"/>
      <c r="L31" s="20"/>
      <c r="M31" s="20"/>
      <c r="N31" s="20"/>
      <c r="Q31" s="20"/>
    </row>
    <row r="32" spans="1:18" s="19" customFormat="1" ht="15" x14ac:dyDescent="0.25">
      <c r="A32" s="18" t="s">
        <v>27</v>
      </c>
      <c r="B32" s="8">
        <v>1000</v>
      </c>
      <c r="E32" s="30"/>
      <c r="F32" s="30"/>
      <c r="G32" s="30"/>
      <c r="H32" s="30"/>
      <c r="I32" s="30"/>
      <c r="J32" s="30"/>
      <c r="K32" s="30"/>
      <c r="L32" s="20"/>
      <c r="M32" s="20"/>
      <c r="N32" s="20"/>
      <c r="O32" s="22" t="s">
        <v>128</v>
      </c>
      <c r="Q32" s="20"/>
    </row>
    <row r="33" spans="1:18" s="19" customFormat="1" ht="15" x14ac:dyDescent="0.25">
      <c r="A33" s="18" t="s">
        <v>28</v>
      </c>
      <c r="B33" s="8">
        <v>50</v>
      </c>
      <c r="E33" s="30"/>
      <c r="F33" s="30"/>
      <c r="G33" s="30"/>
      <c r="H33" s="30"/>
      <c r="I33" s="30"/>
      <c r="J33" s="30"/>
      <c r="K33" s="30"/>
      <c r="L33" s="20"/>
      <c r="M33" s="20"/>
      <c r="N33" s="20"/>
      <c r="Q33" s="20"/>
    </row>
    <row r="34" spans="1:18" s="19" customFormat="1" ht="15" x14ac:dyDescent="0.25">
      <c r="A34" s="18" t="s">
        <v>29</v>
      </c>
      <c r="B34" s="8">
        <v>550</v>
      </c>
      <c r="E34" s="30"/>
      <c r="F34" s="30"/>
      <c r="G34" s="30"/>
      <c r="H34" s="30"/>
      <c r="I34" s="30"/>
      <c r="J34" s="30"/>
      <c r="K34" s="30"/>
      <c r="L34" s="20"/>
      <c r="M34" s="20"/>
      <c r="N34" s="20"/>
      <c r="Q34" s="20"/>
    </row>
    <row r="35" spans="1:18" ht="15" x14ac:dyDescent="0.25">
      <c r="A35" s="9" t="s">
        <v>131</v>
      </c>
      <c r="B35" s="8">
        <v>4000</v>
      </c>
      <c r="C35" s="24" t="s">
        <v>130</v>
      </c>
      <c r="E35" s="29">
        <f>Table5[[#This Row],[NCDC]]/8</f>
        <v>500</v>
      </c>
      <c r="F35" s="29">
        <f>Table5[[#This Row],[NCDC]]/8</f>
        <v>500</v>
      </c>
      <c r="G35" s="29">
        <v>600</v>
      </c>
      <c r="H35" s="29">
        <v>600</v>
      </c>
      <c r="I35" s="29">
        <v>600</v>
      </c>
      <c r="J35" s="29">
        <v>600</v>
      </c>
      <c r="K35" s="29">
        <v>600</v>
      </c>
      <c r="L35" s="17"/>
      <c r="M35" s="17">
        <f t="shared" ref="M35" si="2">SUM(E35:K35)</f>
        <v>4000</v>
      </c>
      <c r="N35" s="17">
        <f>Table5[[#This Row],[NCDC]]-M35</f>
        <v>0</v>
      </c>
      <c r="Q35" s="17">
        <f>4000*24</f>
        <v>96000</v>
      </c>
      <c r="R35" s="24" t="s">
        <v>134</v>
      </c>
    </row>
    <row r="36" spans="1:18" ht="15" x14ac:dyDescent="0.25">
      <c r="A36" s="10" t="s">
        <v>30</v>
      </c>
      <c r="B36" s="8">
        <v>204</v>
      </c>
      <c r="C36" s="1" t="s">
        <v>31</v>
      </c>
      <c r="D36" s="1" t="s">
        <v>124</v>
      </c>
      <c r="E36" s="29"/>
      <c r="F36" s="29"/>
      <c r="G36" s="29">
        <v>50</v>
      </c>
      <c r="H36" s="29">
        <v>50</v>
      </c>
      <c r="I36" s="29">
        <v>50</v>
      </c>
      <c r="J36" s="29">
        <v>54</v>
      </c>
      <c r="K36" s="29"/>
      <c r="L36" s="17"/>
      <c r="M36" s="17">
        <f t="shared" ref="M36:M52" si="3">SUM(E36:K36)</f>
        <v>204</v>
      </c>
      <c r="N36" s="17">
        <f>Table5[[#This Row],[NCDC]]-M36</f>
        <v>0</v>
      </c>
      <c r="O36" s="39" t="s">
        <v>142</v>
      </c>
    </row>
    <row r="37" spans="1:18" ht="15" x14ac:dyDescent="0.25">
      <c r="A37" s="10" t="s">
        <v>32</v>
      </c>
      <c r="B37" s="8">
        <v>32</v>
      </c>
      <c r="C37" s="1" t="s">
        <v>31</v>
      </c>
      <c r="D37" s="1" t="s">
        <v>124</v>
      </c>
      <c r="E37" s="29"/>
      <c r="F37" s="29"/>
      <c r="G37" s="29">
        <v>32</v>
      </c>
      <c r="H37" s="29"/>
      <c r="I37" s="29"/>
      <c r="J37" s="29"/>
      <c r="K37" s="29"/>
      <c r="L37" s="17"/>
      <c r="M37" s="17">
        <f t="shared" si="3"/>
        <v>32</v>
      </c>
      <c r="N37" s="17">
        <f>Table5[[#This Row],[NCDC]]-M37</f>
        <v>0</v>
      </c>
      <c r="O37" s="40"/>
    </row>
    <row r="38" spans="1:18" ht="15" x14ac:dyDescent="0.25">
      <c r="A38" s="10" t="s">
        <v>33</v>
      </c>
      <c r="B38" s="8">
        <v>32</v>
      </c>
      <c r="C38" s="1" t="s">
        <v>31</v>
      </c>
      <c r="D38" s="1" t="s">
        <v>124</v>
      </c>
      <c r="E38" s="29"/>
      <c r="F38" s="29"/>
      <c r="G38" s="29">
        <v>32</v>
      </c>
      <c r="H38" s="29"/>
      <c r="I38" s="29"/>
      <c r="J38" s="29"/>
      <c r="K38" s="29"/>
      <c r="L38" s="17"/>
      <c r="M38" s="17">
        <f t="shared" si="3"/>
        <v>32</v>
      </c>
      <c r="N38" s="17">
        <f>Table5[[#This Row],[NCDC]]-M38</f>
        <v>0</v>
      </c>
      <c r="O38" s="40"/>
    </row>
    <row r="39" spans="1:18" ht="15" x14ac:dyDescent="0.25">
      <c r="A39" s="10" t="s">
        <v>34</v>
      </c>
      <c r="B39" s="8">
        <v>8</v>
      </c>
      <c r="C39" s="1" t="s">
        <v>31</v>
      </c>
      <c r="D39" s="1" t="s">
        <v>124</v>
      </c>
      <c r="E39" s="29"/>
      <c r="F39" s="29"/>
      <c r="G39" s="29">
        <v>8</v>
      </c>
      <c r="H39" s="29"/>
      <c r="I39" s="29"/>
      <c r="J39" s="29"/>
      <c r="K39" s="29"/>
      <c r="L39" s="17"/>
      <c r="M39" s="17">
        <f t="shared" si="3"/>
        <v>8</v>
      </c>
      <c r="N39" s="17">
        <f>Table5[[#This Row],[NCDC]]-M39</f>
        <v>0</v>
      </c>
      <c r="O39" s="40"/>
    </row>
    <row r="40" spans="1:18" ht="15" x14ac:dyDescent="0.25">
      <c r="A40" s="10" t="s">
        <v>35</v>
      </c>
      <c r="B40" s="8">
        <v>32</v>
      </c>
      <c r="C40" s="1" t="s">
        <v>31</v>
      </c>
      <c r="D40" s="1" t="s">
        <v>124</v>
      </c>
      <c r="E40" s="29"/>
      <c r="F40" s="29"/>
      <c r="G40" s="29">
        <v>32</v>
      </c>
      <c r="H40" s="29"/>
      <c r="I40" s="29"/>
      <c r="J40" s="29"/>
      <c r="K40" s="29"/>
      <c r="L40" s="17"/>
      <c r="M40" s="17">
        <f t="shared" si="3"/>
        <v>32</v>
      </c>
      <c r="N40" s="17">
        <f>Table5[[#This Row],[NCDC]]-M40</f>
        <v>0</v>
      </c>
      <c r="O40" s="40"/>
    </row>
    <row r="41" spans="1:18" ht="15" x14ac:dyDescent="0.25">
      <c r="A41" s="10" t="s">
        <v>36</v>
      </c>
      <c r="B41" s="8">
        <v>20</v>
      </c>
      <c r="C41" s="1" t="s">
        <v>31</v>
      </c>
      <c r="D41" s="1" t="s">
        <v>124</v>
      </c>
      <c r="E41" s="29"/>
      <c r="F41" s="29"/>
      <c r="G41" s="29">
        <v>20</v>
      </c>
      <c r="H41" s="29"/>
      <c r="I41" s="29"/>
      <c r="J41" s="29"/>
      <c r="K41" s="29"/>
      <c r="L41" s="17"/>
      <c r="M41" s="17">
        <f t="shared" si="3"/>
        <v>20</v>
      </c>
      <c r="N41" s="17">
        <f>Table5[[#This Row],[NCDC]]-M41</f>
        <v>0</v>
      </c>
      <c r="O41" s="40"/>
    </row>
    <row r="42" spans="1:18" ht="15" x14ac:dyDescent="0.25">
      <c r="A42" s="10" t="s">
        <v>37</v>
      </c>
      <c r="B42" s="8">
        <v>16</v>
      </c>
      <c r="C42" s="1" t="s">
        <v>31</v>
      </c>
      <c r="D42" s="1" t="s">
        <v>124</v>
      </c>
      <c r="E42" s="29"/>
      <c r="F42" s="29"/>
      <c r="G42" s="29">
        <v>16</v>
      </c>
      <c r="H42" s="29"/>
      <c r="I42" s="29"/>
      <c r="J42" s="29"/>
      <c r="K42" s="29"/>
      <c r="L42" s="17"/>
      <c r="M42" s="17">
        <f t="shared" si="3"/>
        <v>16</v>
      </c>
      <c r="N42" s="17">
        <f>Table5[[#This Row],[NCDC]]-M42</f>
        <v>0</v>
      </c>
      <c r="O42" s="40"/>
    </row>
    <row r="43" spans="1:18" ht="15" x14ac:dyDescent="0.25">
      <c r="A43" s="10" t="s">
        <v>38</v>
      </c>
      <c r="B43" s="8">
        <v>12</v>
      </c>
      <c r="C43" s="1" t="s">
        <v>31</v>
      </c>
      <c r="D43" s="1" t="s">
        <v>124</v>
      </c>
      <c r="E43" s="29"/>
      <c r="F43" s="29"/>
      <c r="G43" s="29">
        <v>12</v>
      </c>
      <c r="H43" s="29"/>
      <c r="I43" s="29"/>
      <c r="J43" s="29"/>
      <c r="K43" s="29"/>
      <c r="L43" s="17"/>
      <c r="M43" s="17">
        <f t="shared" si="3"/>
        <v>12</v>
      </c>
      <c r="N43" s="17">
        <f>Table5[[#This Row],[NCDC]]-M43</f>
        <v>0</v>
      </c>
      <c r="O43" s="40"/>
    </row>
    <row r="44" spans="1:18" ht="15" x14ac:dyDescent="0.25">
      <c r="A44" s="10" t="s">
        <v>39</v>
      </c>
      <c r="B44" s="8">
        <v>8</v>
      </c>
      <c r="C44" s="1" t="s">
        <v>31</v>
      </c>
      <c r="D44" s="1" t="s">
        <v>124</v>
      </c>
      <c r="E44" s="29"/>
      <c r="F44" s="29"/>
      <c r="G44" s="29">
        <v>8</v>
      </c>
      <c r="H44" s="29"/>
      <c r="I44" s="29"/>
      <c r="J44" s="29"/>
      <c r="K44" s="29"/>
      <c r="L44" s="17"/>
      <c r="M44" s="17">
        <f t="shared" si="3"/>
        <v>8</v>
      </c>
      <c r="N44" s="17">
        <f>Table5[[#This Row],[NCDC]]-M44</f>
        <v>0</v>
      </c>
      <c r="O44" s="40"/>
    </row>
    <row r="45" spans="1:18" ht="15" x14ac:dyDescent="0.25">
      <c r="A45" s="10" t="s">
        <v>40</v>
      </c>
      <c r="B45" s="8">
        <v>2</v>
      </c>
      <c r="C45" s="1" t="s">
        <v>31</v>
      </c>
      <c r="D45" s="1" t="s">
        <v>124</v>
      </c>
      <c r="E45" s="29"/>
      <c r="F45" s="29"/>
      <c r="G45" s="29">
        <v>2</v>
      </c>
      <c r="H45" s="29"/>
      <c r="I45" s="29"/>
      <c r="J45" s="29"/>
      <c r="K45" s="29"/>
      <c r="L45" s="17"/>
      <c r="M45" s="17">
        <f t="shared" si="3"/>
        <v>2</v>
      </c>
      <c r="N45" s="17">
        <f>Table5[[#This Row],[NCDC]]-M45</f>
        <v>0</v>
      </c>
      <c r="O45" s="40"/>
    </row>
    <row r="46" spans="1:18" ht="15" x14ac:dyDescent="0.25">
      <c r="A46" s="10" t="s">
        <v>41</v>
      </c>
      <c r="B46" s="8">
        <v>2</v>
      </c>
      <c r="C46" s="1" t="s">
        <v>31</v>
      </c>
      <c r="D46" s="1" t="s">
        <v>124</v>
      </c>
      <c r="E46" s="29"/>
      <c r="F46" s="29"/>
      <c r="G46" s="29">
        <v>2</v>
      </c>
      <c r="H46" s="29"/>
      <c r="I46" s="29"/>
      <c r="J46" s="29"/>
      <c r="K46" s="29"/>
      <c r="L46" s="17"/>
      <c r="M46" s="17">
        <f t="shared" si="3"/>
        <v>2</v>
      </c>
      <c r="N46" s="17">
        <f>Table5[[#This Row],[NCDC]]-M46</f>
        <v>0</v>
      </c>
      <c r="O46" s="40"/>
    </row>
    <row r="47" spans="1:18" ht="15" x14ac:dyDescent="0.25">
      <c r="A47" s="10" t="s">
        <v>42</v>
      </c>
      <c r="B47" s="8">
        <v>3</v>
      </c>
      <c r="C47" s="1" t="s">
        <v>31</v>
      </c>
      <c r="D47" s="1" t="s">
        <v>124</v>
      </c>
      <c r="E47" s="29"/>
      <c r="F47" s="29"/>
      <c r="G47" s="29">
        <v>3</v>
      </c>
      <c r="H47" s="29"/>
      <c r="I47" s="29"/>
      <c r="J47" s="29"/>
      <c r="K47" s="29"/>
      <c r="L47" s="17"/>
      <c r="M47" s="17">
        <f t="shared" si="3"/>
        <v>3</v>
      </c>
      <c r="N47" s="17">
        <f>Table5[[#This Row],[NCDC]]-M47</f>
        <v>0</v>
      </c>
      <c r="O47" s="40"/>
    </row>
    <row r="48" spans="1:18" ht="15" x14ac:dyDescent="0.25">
      <c r="A48" s="10" t="s">
        <v>43</v>
      </c>
      <c r="B48" s="8">
        <v>3</v>
      </c>
      <c r="C48" s="1" t="s">
        <v>31</v>
      </c>
      <c r="D48" s="1" t="s">
        <v>124</v>
      </c>
      <c r="E48" s="29"/>
      <c r="F48" s="29"/>
      <c r="G48" s="29">
        <v>3</v>
      </c>
      <c r="H48" s="29"/>
      <c r="I48" s="29"/>
      <c r="J48" s="29"/>
      <c r="K48" s="29"/>
      <c r="L48" s="17"/>
      <c r="M48" s="17">
        <f t="shared" si="3"/>
        <v>3</v>
      </c>
      <c r="N48" s="17">
        <f>Table5[[#This Row],[NCDC]]-M48</f>
        <v>0</v>
      </c>
      <c r="O48" s="40"/>
    </row>
    <row r="49" spans="1:18" ht="15" x14ac:dyDescent="0.25">
      <c r="A49" s="10" t="s">
        <v>44</v>
      </c>
      <c r="B49" s="8">
        <v>2</v>
      </c>
      <c r="C49" s="1" t="s">
        <v>31</v>
      </c>
      <c r="D49" s="1" t="s">
        <v>124</v>
      </c>
      <c r="E49" s="29"/>
      <c r="F49" s="29"/>
      <c r="G49" s="29">
        <v>2</v>
      </c>
      <c r="H49" s="29"/>
      <c r="I49" s="29"/>
      <c r="J49" s="29"/>
      <c r="K49" s="29"/>
      <c r="L49" s="17"/>
      <c r="M49" s="17">
        <f t="shared" si="3"/>
        <v>2</v>
      </c>
      <c r="N49" s="17">
        <f>Table5[[#This Row],[NCDC]]-M49</f>
        <v>0</v>
      </c>
      <c r="O49" s="40"/>
    </row>
    <row r="50" spans="1:18" ht="15" x14ac:dyDescent="0.25">
      <c r="A50" s="10" t="s">
        <v>45</v>
      </c>
      <c r="B50" s="8">
        <v>4</v>
      </c>
      <c r="C50" s="1" t="s">
        <v>31</v>
      </c>
      <c r="D50" s="1" t="s">
        <v>124</v>
      </c>
      <c r="E50" s="29"/>
      <c r="F50" s="29"/>
      <c r="G50" s="29">
        <v>4</v>
      </c>
      <c r="H50" s="29"/>
      <c r="I50" s="29"/>
      <c r="J50" s="29"/>
      <c r="K50" s="29"/>
      <c r="L50" s="17"/>
      <c r="M50" s="17">
        <f t="shared" si="3"/>
        <v>4</v>
      </c>
      <c r="N50" s="17">
        <f>Table5[[#This Row],[NCDC]]-M50</f>
        <v>0</v>
      </c>
      <c r="O50" s="40"/>
    </row>
    <row r="51" spans="1:18" ht="15" x14ac:dyDescent="0.25">
      <c r="A51" s="10" t="s">
        <v>46</v>
      </c>
      <c r="B51" s="8">
        <v>6</v>
      </c>
      <c r="C51" s="1" t="s">
        <v>31</v>
      </c>
      <c r="D51" s="1" t="s">
        <v>124</v>
      </c>
      <c r="E51" s="29"/>
      <c r="F51" s="29"/>
      <c r="G51" s="29">
        <v>6</v>
      </c>
      <c r="H51" s="29"/>
      <c r="I51" s="29"/>
      <c r="J51" s="29"/>
      <c r="K51" s="29"/>
      <c r="L51" s="17"/>
      <c r="M51" s="17">
        <f t="shared" si="3"/>
        <v>6</v>
      </c>
      <c r="N51" s="17">
        <f>Table5[[#This Row],[NCDC]]-M51</f>
        <v>0</v>
      </c>
      <c r="O51" s="40"/>
    </row>
    <row r="52" spans="1:18" ht="15" x14ac:dyDescent="0.25">
      <c r="A52" s="10" t="s">
        <v>47</v>
      </c>
      <c r="B52" s="8">
        <v>6</v>
      </c>
      <c r="C52" s="1" t="s">
        <v>31</v>
      </c>
      <c r="D52" s="1" t="s">
        <v>124</v>
      </c>
      <c r="E52" s="29"/>
      <c r="F52" s="29"/>
      <c r="G52" s="29">
        <v>6</v>
      </c>
      <c r="H52" s="29"/>
      <c r="I52" s="29"/>
      <c r="J52" s="29"/>
      <c r="K52" s="29"/>
      <c r="L52" s="17"/>
      <c r="M52" s="17">
        <f t="shared" si="3"/>
        <v>6</v>
      </c>
      <c r="N52" s="17">
        <f>Table5[[#This Row],[NCDC]]-M52</f>
        <v>0</v>
      </c>
      <c r="O52" s="40"/>
    </row>
    <row r="53" spans="1:18" ht="15" x14ac:dyDescent="0.25">
      <c r="A53" s="10" t="s">
        <v>129</v>
      </c>
      <c r="B53" s="8">
        <v>200</v>
      </c>
      <c r="C53" s="1" t="s">
        <v>126</v>
      </c>
      <c r="D53" s="1" t="s">
        <v>125</v>
      </c>
      <c r="E53" s="29"/>
      <c r="F53" s="31">
        <v>50</v>
      </c>
      <c r="G53" s="31">
        <v>50</v>
      </c>
      <c r="H53" s="29">
        <v>50</v>
      </c>
      <c r="I53" s="29">
        <v>50</v>
      </c>
      <c r="J53" s="29"/>
      <c r="K53" s="29"/>
      <c r="L53" s="17"/>
      <c r="M53" s="17">
        <f t="shared" ref="M53:M76" si="4">SUM(E53:K53)</f>
        <v>200</v>
      </c>
      <c r="N53" s="17">
        <f>Table5[[#This Row],[NCDC]]-M53</f>
        <v>0</v>
      </c>
      <c r="Q53" s="17">
        <f>200*250</f>
        <v>50000</v>
      </c>
      <c r="R53" s="24" t="s">
        <v>134</v>
      </c>
    </row>
    <row r="54" spans="1:18" ht="15" x14ac:dyDescent="0.25">
      <c r="A54" s="10" t="s">
        <v>48</v>
      </c>
      <c r="B54" s="8">
        <v>105</v>
      </c>
      <c r="C54" s="1" t="s">
        <v>127</v>
      </c>
      <c r="D54" s="1" t="s">
        <v>127</v>
      </c>
      <c r="E54" s="29"/>
      <c r="F54" s="29">
        <v>50</v>
      </c>
      <c r="G54" s="29">
        <v>55</v>
      </c>
      <c r="H54" s="29"/>
      <c r="I54" s="29"/>
      <c r="J54" s="29"/>
      <c r="K54" s="29"/>
      <c r="L54" s="17"/>
      <c r="M54" s="17">
        <f t="shared" si="4"/>
        <v>105</v>
      </c>
      <c r="N54" s="17">
        <f>Table5[[#This Row],[NCDC]]-M54</f>
        <v>0</v>
      </c>
      <c r="Q54" s="17">
        <f>384*105</f>
        <v>40320</v>
      </c>
      <c r="R54" s="24" t="s">
        <v>134</v>
      </c>
    </row>
    <row r="55" spans="1:18" ht="15" x14ac:dyDescent="0.25">
      <c r="A55" s="10" t="s">
        <v>49</v>
      </c>
      <c r="B55" s="8">
        <v>1000</v>
      </c>
      <c r="C55" s="1" t="s">
        <v>50</v>
      </c>
      <c r="E55" s="29"/>
      <c r="F55" s="29">
        <v>200</v>
      </c>
      <c r="G55" s="29">
        <v>200</v>
      </c>
      <c r="H55" s="29">
        <v>200</v>
      </c>
      <c r="I55" s="29">
        <v>200</v>
      </c>
      <c r="J55" s="29">
        <v>200</v>
      </c>
      <c r="K55" s="29"/>
      <c r="L55" s="17"/>
      <c r="M55" s="17">
        <f t="shared" si="4"/>
        <v>1000</v>
      </c>
      <c r="N55" s="17">
        <f>Table5[[#This Row],[NCDC]]-M55</f>
        <v>0</v>
      </c>
      <c r="O55" s="39" t="s">
        <v>137</v>
      </c>
      <c r="Q55" s="17">
        <f>96*1000</f>
        <v>96000</v>
      </c>
      <c r="R55" s="24" t="s">
        <v>134</v>
      </c>
    </row>
    <row r="56" spans="1:18" ht="15" x14ac:dyDescent="0.25">
      <c r="A56" s="10" t="s">
        <v>51</v>
      </c>
      <c r="B56" s="8">
        <v>200</v>
      </c>
      <c r="C56" s="1" t="s">
        <v>50</v>
      </c>
      <c r="E56" s="29"/>
      <c r="F56" s="29">
        <f>Table5[[#This Row],[NCDC]]/5</f>
        <v>40</v>
      </c>
      <c r="G56" s="29">
        <f>Table5[[#This Row],[NCDC]]/5</f>
        <v>40</v>
      </c>
      <c r="H56" s="29">
        <f>Table5[[#This Row],[NCDC]]/5</f>
        <v>40</v>
      </c>
      <c r="I56" s="29">
        <f>Table5[[#This Row],[NCDC]]/5</f>
        <v>40</v>
      </c>
      <c r="J56" s="29">
        <f>Table5[[#This Row],[NCDC]]/5</f>
        <v>40</v>
      </c>
      <c r="K56" s="29"/>
      <c r="L56" s="17"/>
      <c r="M56" s="17">
        <f t="shared" si="4"/>
        <v>200</v>
      </c>
      <c r="N56" s="17">
        <f>Table5[[#This Row],[NCDC]]-M56</f>
        <v>0</v>
      </c>
      <c r="O56" s="40"/>
    </row>
    <row r="57" spans="1:18" ht="15" x14ac:dyDescent="0.25">
      <c r="A57" s="10" t="s">
        <v>52</v>
      </c>
      <c r="B57" s="8">
        <v>1300</v>
      </c>
      <c r="C57" s="1" t="s">
        <v>50</v>
      </c>
      <c r="E57" s="29"/>
      <c r="F57" s="29">
        <f>Table5[[#This Row],[NCDC]]/5</f>
        <v>260</v>
      </c>
      <c r="G57" s="29">
        <f>Table5[[#This Row],[NCDC]]/5</f>
        <v>260</v>
      </c>
      <c r="H57" s="29">
        <f>Table5[[#This Row],[NCDC]]/5</f>
        <v>260</v>
      </c>
      <c r="I57" s="29">
        <f>Table5[[#This Row],[NCDC]]/5</f>
        <v>260</v>
      </c>
      <c r="J57" s="29">
        <f>Table5[[#This Row],[NCDC]]/5</f>
        <v>260</v>
      </c>
      <c r="K57" s="29"/>
      <c r="L57" s="17"/>
      <c r="M57" s="17">
        <f t="shared" si="4"/>
        <v>1300</v>
      </c>
      <c r="N57" s="17">
        <f>Table5[[#This Row],[NCDC]]-M57</f>
        <v>0</v>
      </c>
      <c r="O57" s="40"/>
    </row>
    <row r="58" spans="1:18" ht="15" x14ac:dyDescent="0.25">
      <c r="A58" s="10" t="s">
        <v>53</v>
      </c>
      <c r="B58" s="8">
        <v>300</v>
      </c>
      <c r="C58" s="1" t="s">
        <v>50</v>
      </c>
      <c r="E58" s="29"/>
      <c r="F58" s="29">
        <f>Table5[[#This Row],[NCDC]]/5</f>
        <v>60</v>
      </c>
      <c r="G58" s="29">
        <f>Table5[[#This Row],[NCDC]]/5</f>
        <v>60</v>
      </c>
      <c r="H58" s="29">
        <f>Table5[[#This Row],[NCDC]]/5</f>
        <v>60</v>
      </c>
      <c r="I58" s="29">
        <f>Table5[[#This Row],[NCDC]]/5</f>
        <v>60</v>
      </c>
      <c r="J58" s="29">
        <f>Table5[[#This Row],[NCDC]]/5</f>
        <v>60</v>
      </c>
      <c r="K58" s="29"/>
      <c r="L58" s="17"/>
      <c r="M58" s="17">
        <f t="shared" si="4"/>
        <v>300</v>
      </c>
      <c r="N58" s="17">
        <f>Table5[[#This Row],[NCDC]]-M58</f>
        <v>0</v>
      </c>
      <c r="O58" s="40"/>
    </row>
    <row r="59" spans="1:18" ht="15" x14ac:dyDescent="0.25">
      <c r="A59" s="10" t="s">
        <v>54</v>
      </c>
      <c r="B59" s="8">
        <v>1000</v>
      </c>
      <c r="C59" s="1" t="s">
        <v>50</v>
      </c>
      <c r="E59" s="29"/>
      <c r="F59" s="29">
        <f>Table5[[#This Row],[NCDC]]/5</f>
        <v>200</v>
      </c>
      <c r="G59" s="29">
        <f>Table5[[#This Row],[NCDC]]/5</f>
        <v>200</v>
      </c>
      <c r="H59" s="29">
        <f>Table5[[#This Row],[NCDC]]/5</f>
        <v>200</v>
      </c>
      <c r="I59" s="29">
        <f>Table5[[#This Row],[NCDC]]/5</f>
        <v>200</v>
      </c>
      <c r="J59" s="29">
        <f>Table5[[#This Row],[NCDC]]/5</f>
        <v>200</v>
      </c>
      <c r="K59" s="29"/>
      <c r="L59" s="17"/>
      <c r="M59" s="17">
        <f t="shared" si="4"/>
        <v>1000</v>
      </c>
      <c r="N59" s="17">
        <f>Table5[[#This Row],[NCDC]]-M59</f>
        <v>0</v>
      </c>
      <c r="O59" s="40"/>
    </row>
    <row r="60" spans="1:18" ht="15" x14ac:dyDescent="0.25">
      <c r="A60" s="10" t="s">
        <v>55</v>
      </c>
      <c r="B60" s="8">
        <v>1000</v>
      </c>
      <c r="C60" s="1" t="s">
        <v>50</v>
      </c>
      <c r="E60" s="29"/>
      <c r="F60" s="29">
        <f>Table5[[#This Row],[NCDC]]/5</f>
        <v>200</v>
      </c>
      <c r="G60" s="29">
        <f>Table5[[#This Row],[NCDC]]/5</f>
        <v>200</v>
      </c>
      <c r="H60" s="29">
        <f>Table5[[#This Row],[NCDC]]/5</f>
        <v>200</v>
      </c>
      <c r="I60" s="29">
        <f>Table5[[#This Row],[NCDC]]/5</f>
        <v>200</v>
      </c>
      <c r="J60" s="29">
        <f>Table5[[#This Row],[NCDC]]/5</f>
        <v>200</v>
      </c>
      <c r="K60" s="29"/>
      <c r="L60" s="17"/>
      <c r="M60" s="17">
        <f t="shared" si="4"/>
        <v>1000</v>
      </c>
      <c r="N60" s="17">
        <f>Table5[[#This Row],[NCDC]]-M60</f>
        <v>0</v>
      </c>
      <c r="O60" s="40"/>
    </row>
    <row r="61" spans="1:18" ht="15" x14ac:dyDescent="0.25">
      <c r="A61" s="10" t="s">
        <v>56</v>
      </c>
      <c r="B61" s="8">
        <v>2000</v>
      </c>
      <c r="C61" s="1" t="s">
        <v>50</v>
      </c>
      <c r="E61" s="29"/>
      <c r="F61" s="29">
        <f>Table5[[#This Row],[NCDC]]/5</f>
        <v>400</v>
      </c>
      <c r="G61" s="29">
        <f>Table5[[#This Row],[NCDC]]/5</f>
        <v>400</v>
      </c>
      <c r="H61" s="29">
        <f>Table5[[#This Row],[NCDC]]/5</f>
        <v>400</v>
      </c>
      <c r="I61" s="29">
        <f>Table5[[#This Row],[NCDC]]/5</f>
        <v>400</v>
      </c>
      <c r="J61" s="29">
        <f>Table5[[#This Row],[NCDC]]/5</f>
        <v>400</v>
      </c>
      <c r="K61" s="29"/>
      <c r="L61" s="17"/>
      <c r="M61" s="17">
        <f t="shared" si="4"/>
        <v>2000</v>
      </c>
      <c r="N61" s="17">
        <f>Table5[[#This Row],[NCDC]]-M61</f>
        <v>0</v>
      </c>
      <c r="O61" s="40"/>
    </row>
    <row r="62" spans="1:18" ht="15" x14ac:dyDescent="0.25">
      <c r="A62" s="10" t="s">
        <v>57</v>
      </c>
      <c r="B62" s="8">
        <v>800</v>
      </c>
      <c r="C62" s="1" t="s">
        <v>50</v>
      </c>
      <c r="E62" s="29"/>
      <c r="F62" s="29">
        <f>Table5[[#This Row],[NCDC]]/5</f>
        <v>160</v>
      </c>
      <c r="G62" s="29">
        <f>Table5[[#This Row],[NCDC]]/5</f>
        <v>160</v>
      </c>
      <c r="H62" s="29">
        <f>Table5[[#This Row],[NCDC]]/5</f>
        <v>160</v>
      </c>
      <c r="I62" s="29">
        <f>Table5[[#This Row],[NCDC]]/5</f>
        <v>160</v>
      </c>
      <c r="J62" s="29">
        <f>Table5[[#This Row],[NCDC]]/5</f>
        <v>160</v>
      </c>
      <c r="K62" s="29"/>
      <c r="L62" s="17"/>
      <c r="M62" s="17">
        <f t="shared" si="4"/>
        <v>800</v>
      </c>
      <c r="N62" s="17">
        <f>Table5[[#This Row],[NCDC]]-M62</f>
        <v>0</v>
      </c>
      <c r="O62" s="40"/>
    </row>
    <row r="63" spans="1:18" ht="15" x14ac:dyDescent="0.25">
      <c r="A63" s="10" t="s">
        <v>58</v>
      </c>
      <c r="B63" s="8">
        <v>100</v>
      </c>
      <c r="C63" s="1" t="s">
        <v>50</v>
      </c>
      <c r="E63" s="29"/>
      <c r="F63" s="29">
        <f>Table5[[#This Row],[NCDC]]/5</f>
        <v>20</v>
      </c>
      <c r="G63" s="29">
        <f>Table5[[#This Row],[NCDC]]/5</f>
        <v>20</v>
      </c>
      <c r="H63" s="29">
        <f>Table5[[#This Row],[NCDC]]/5</f>
        <v>20</v>
      </c>
      <c r="I63" s="29">
        <f>Table5[[#This Row],[NCDC]]/5</f>
        <v>20</v>
      </c>
      <c r="J63" s="29">
        <f>Table5[[#This Row],[NCDC]]/5</f>
        <v>20</v>
      </c>
      <c r="K63" s="29"/>
      <c r="L63" s="17"/>
      <c r="M63" s="17">
        <f t="shared" si="4"/>
        <v>100</v>
      </c>
      <c r="N63" s="17">
        <f>Table5[[#This Row],[NCDC]]-M63</f>
        <v>0</v>
      </c>
      <c r="O63" s="40"/>
    </row>
    <row r="64" spans="1:18" ht="15" x14ac:dyDescent="0.25">
      <c r="A64" s="10" t="s">
        <v>59</v>
      </c>
      <c r="B64" s="8">
        <v>2000</v>
      </c>
      <c r="C64" s="1" t="s">
        <v>50</v>
      </c>
      <c r="E64" s="29"/>
      <c r="F64" s="29">
        <f>Table5[[#This Row],[NCDC]]/5</f>
        <v>400</v>
      </c>
      <c r="G64" s="29">
        <f>Table5[[#This Row],[NCDC]]/5</f>
        <v>400</v>
      </c>
      <c r="H64" s="29">
        <f>Table5[[#This Row],[NCDC]]/5</f>
        <v>400</v>
      </c>
      <c r="I64" s="29">
        <f>Table5[[#This Row],[NCDC]]/5</f>
        <v>400</v>
      </c>
      <c r="J64" s="29">
        <f>Table5[[#This Row],[NCDC]]/5</f>
        <v>400</v>
      </c>
      <c r="K64" s="29"/>
      <c r="L64" s="17"/>
      <c r="M64" s="17">
        <f t="shared" si="4"/>
        <v>2000</v>
      </c>
      <c r="N64" s="17">
        <f>Table5[[#This Row],[NCDC]]-M64</f>
        <v>0</v>
      </c>
      <c r="O64" s="40"/>
      <c r="Q64" s="17">
        <f>2000*96</f>
        <v>192000</v>
      </c>
      <c r="R64" s="24" t="s">
        <v>133</v>
      </c>
    </row>
    <row r="65" spans="1:18" ht="15" x14ac:dyDescent="0.25">
      <c r="A65" s="11" t="s">
        <v>60</v>
      </c>
      <c r="B65" s="8">
        <v>100000</v>
      </c>
      <c r="C65" s="1" t="s">
        <v>61</v>
      </c>
      <c r="D65" s="1" t="s">
        <v>61</v>
      </c>
      <c r="E65" s="29"/>
      <c r="F65" s="29">
        <v>20000</v>
      </c>
      <c r="G65" s="29">
        <v>20000</v>
      </c>
      <c r="H65" s="29">
        <v>20000</v>
      </c>
      <c r="I65" s="29">
        <v>20000</v>
      </c>
      <c r="J65" s="29">
        <v>20000</v>
      </c>
      <c r="K65" s="29"/>
      <c r="L65" s="17"/>
      <c r="M65" s="17">
        <f t="shared" si="4"/>
        <v>100000</v>
      </c>
      <c r="N65" s="17">
        <f>Table5[[#This Row],[NCDC]]-M65</f>
        <v>0</v>
      </c>
      <c r="Q65" s="17">
        <v>100000</v>
      </c>
      <c r="R65" s="24" t="s">
        <v>136</v>
      </c>
    </row>
    <row r="66" spans="1:18" ht="15" x14ac:dyDescent="0.25">
      <c r="A66" s="6" t="s">
        <v>62</v>
      </c>
      <c r="B66" s="8">
        <v>500</v>
      </c>
      <c r="E66" s="29">
        <v>100</v>
      </c>
      <c r="F66" s="29">
        <v>100</v>
      </c>
      <c r="G66" s="29">
        <v>100</v>
      </c>
      <c r="H66" s="29">
        <v>50</v>
      </c>
      <c r="I66" s="29">
        <v>50</v>
      </c>
      <c r="J66" s="29">
        <v>50</v>
      </c>
      <c r="K66" s="29">
        <v>50</v>
      </c>
      <c r="L66" s="17"/>
      <c r="M66" s="17">
        <f t="shared" si="4"/>
        <v>500</v>
      </c>
      <c r="N66" s="17">
        <f>Table5[[#This Row],[NCDC]]-M66</f>
        <v>0</v>
      </c>
    </row>
    <row r="67" spans="1:18" ht="15" x14ac:dyDescent="0.25">
      <c r="A67" s="6" t="s">
        <v>63</v>
      </c>
      <c r="B67" s="8">
        <v>50</v>
      </c>
      <c r="E67" s="29">
        <v>10</v>
      </c>
      <c r="F67" s="29">
        <v>10</v>
      </c>
      <c r="G67" s="29">
        <v>10</v>
      </c>
      <c r="H67" s="29">
        <v>10</v>
      </c>
      <c r="I67" s="29">
        <v>10</v>
      </c>
      <c r="J67" s="29"/>
      <c r="K67" s="29"/>
      <c r="L67" s="17"/>
      <c r="M67" s="17">
        <f t="shared" si="4"/>
        <v>50</v>
      </c>
      <c r="N67" s="17">
        <f>Table5[[#This Row],[NCDC]]-M67</f>
        <v>0</v>
      </c>
    </row>
    <row r="68" spans="1:18" ht="15" x14ac:dyDescent="0.25">
      <c r="A68" s="12" t="s">
        <v>64</v>
      </c>
      <c r="B68" s="8">
        <v>100</v>
      </c>
      <c r="E68" s="29"/>
      <c r="F68" s="29">
        <v>100</v>
      </c>
      <c r="G68" s="29"/>
      <c r="H68" s="29"/>
      <c r="I68" s="29"/>
      <c r="J68" s="29"/>
      <c r="K68" s="29"/>
      <c r="L68" s="17"/>
      <c r="M68" s="17">
        <f t="shared" si="4"/>
        <v>100</v>
      </c>
      <c r="N68" s="17">
        <f>Table5[[#This Row],[NCDC]]-M68</f>
        <v>0</v>
      </c>
    </row>
    <row r="69" spans="1:18" ht="15" x14ac:dyDescent="0.25">
      <c r="A69" s="6" t="s">
        <v>65</v>
      </c>
      <c r="B69" s="8">
        <v>700</v>
      </c>
      <c r="E69" s="29"/>
      <c r="F69" s="29">
        <f>Table5[[#This Row],[NCDC]]/5</f>
        <v>140</v>
      </c>
      <c r="G69" s="29">
        <v>140</v>
      </c>
      <c r="H69" s="29">
        <v>140</v>
      </c>
      <c r="I69" s="29">
        <v>140</v>
      </c>
      <c r="J69" s="29">
        <v>140</v>
      </c>
      <c r="K69" s="29"/>
      <c r="L69" s="17"/>
      <c r="M69" s="17">
        <f t="shared" si="4"/>
        <v>700</v>
      </c>
      <c r="N69" s="17">
        <f>Table5[[#This Row],[NCDC]]-M69</f>
        <v>0</v>
      </c>
    </row>
    <row r="70" spans="1:18" ht="15" x14ac:dyDescent="0.25">
      <c r="A70" s="6" t="s">
        <v>66</v>
      </c>
      <c r="B70" s="8">
        <v>100</v>
      </c>
      <c r="E70" s="29"/>
      <c r="F70" s="29">
        <f>Table5[[#This Row],[NCDC]]/5</f>
        <v>20</v>
      </c>
      <c r="G70" s="29">
        <v>20</v>
      </c>
      <c r="H70" s="29">
        <v>20</v>
      </c>
      <c r="I70" s="29">
        <v>20</v>
      </c>
      <c r="J70" s="29">
        <v>20</v>
      </c>
      <c r="K70" s="29"/>
      <c r="L70" s="17"/>
      <c r="M70" s="17">
        <f t="shared" si="4"/>
        <v>100</v>
      </c>
      <c r="N70" s="17">
        <f>Table5[[#This Row],[NCDC]]-M70</f>
        <v>0</v>
      </c>
    </row>
    <row r="71" spans="1:18" ht="15" x14ac:dyDescent="0.25">
      <c r="A71" s="6" t="s">
        <v>67</v>
      </c>
      <c r="B71" s="8">
        <v>100</v>
      </c>
      <c r="E71" s="29"/>
      <c r="F71" s="29">
        <f>Table5[[#This Row],[NCDC]]/5</f>
        <v>20</v>
      </c>
      <c r="G71" s="29">
        <v>20</v>
      </c>
      <c r="H71" s="29">
        <v>20</v>
      </c>
      <c r="I71" s="29">
        <v>20</v>
      </c>
      <c r="J71" s="29">
        <v>20</v>
      </c>
      <c r="K71" s="29"/>
      <c r="L71" s="17"/>
      <c r="M71" s="17">
        <f t="shared" si="4"/>
        <v>100</v>
      </c>
      <c r="N71" s="17">
        <f>Table5[[#This Row],[NCDC]]-M71</f>
        <v>0</v>
      </c>
    </row>
    <row r="72" spans="1:18" ht="15" x14ac:dyDescent="0.25">
      <c r="A72" s="12" t="s">
        <v>68</v>
      </c>
      <c r="B72" s="8">
        <v>700</v>
      </c>
      <c r="E72" s="29"/>
      <c r="F72" s="29">
        <f>Table5[[#This Row],[NCDC]]/5</f>
        <v>140</v>
      </c>
      <c r="G72" s="29">
        <v>140</v>
      </c>
      <c r="H72" s="29">
        <v>140</v>
      </c>
      <c r="I72" s="29">
        <v>140</v>
      </c>
      <c r="J72" s="29">
        <v>140</v>
      </c>
      <c r="K72" s="29"/>
      <c r="L72" s="17"/>
      <c r="M72" s="17">
        <f t="shared" si="4"/>
        <v>700</v>
      </c>
      <c r="N72" s="17">
        <f>Table5[[#This Row],[NCDC]]-M72</f>
        <v>0</v>
      </c>
    </row>
    <row r="73" spans="1:18" ht="15" x14ac:dyDescent="0.25">
      <c r="A73" s="6" t="s">
        <v>69</v>
      </c>
      <c r="B73" s="8">
        <v>700</v>
      </c>
      <c r="E73" s="29"/>
      <c r="F73" s="29">
        <f>Table5[[#This Row],[NCDC]]/5</f>
        <v>140</v>
      </c>
      <c r="G73" s="29">
        <v>140</v>
      </c>
      <c r="H73" s="29">
        <v>140</v>
      </c>
      <c r="I73" s="29">
        <v>140</v>
      </c>
      <c r="J73" s="29">
        <v>140</v>
      </c>
      <c r="K73" s="29"/>
      <c r="L73" s="17"/>
      <c r="M73" s="17">
        <f t="shared" si="4"/>
        <v>700</v>
      </c>
      <c r="N73" s="17">
        <f>Table5[[#This Row],[NCDC]]-M73</f>
        <v>0</v>
      </c>
    </row>
    <row r="74" spans="1:18" ht="15" x14ac:dyDescent="0.25">
      <c r="A74" s="6" t="s">
        <v>71</v>
      </c>
      <c r="B74" s="8">
        <v>200</v>
      </c>
      <c r="E74" s="29"/>
      <c r="F74" s="29">
        <f>Table5[[#This Row],[NCDC]]/5</f>
        <v>40</v>
      </c>
      <c r="G74" s="29">
        <v>40</v>
      </c>
      <c r="H74" s="29">
        <v>40</v>
      </c>
      <c r="I74" s="29">
        <v>40</v>
      </c>
      <c r="J74" s="29">
        <v>40</v>
      </c>
      <c r="K74" s="29"/>
      <c r="L74" s="17"/>
      <c r="M74" s="17">
        <f t="shared" si="4"/>
        <v>200</v>
      </c>
      <c r="N74" s="17">
        <f>Table5[[#This Row],[NCDC]]-M74</f>
        <v>0</v>
      </c>
    </row>
    <row r="75" spans="1:18" ht="15" x14ac:dyDescent="0.25">
      <c r="A75" s="13" t="s">
        <v>74</v>
      </c>
      <c r="B75" s="14">
        <v>100000</v>
      </c>
      <c r="E75" s="29">
        <v>50000</v>
      </c>
      <c r="F75" s="29">
        <v>50000</v>
      </c>
      <c r="G75" s="29"/>
      <c r="H75" s="29"/>
      <c r="I75" s="29"/>
      <c r="J75" s="29"/>
      <c r="K75" s="29"/>
      <c r="L75" s="17"/>
      <c r="M75" s="17">
        <f t="shared" si="4"/>
        <v>100000</v>
      </c>
      <c r="N75" s="17">
        <f>Table5[[#This Row],[NCDC]]-M75</f>
        <v>0</v>
      </c>
    </row>
    <row r="76" spans="1:18" ht="15" x14ac:dyDescent="0.25">
      <c r="A76" s="15" t="s">
        <v>75</v>
      </c>
      <c r="B76" s="14">
        <v>100000</v>
      </c>
      <c r="E76" s="32">
        <v>50000</v>
      </c>
      <c r="F76" s="32">
        <v>50000</v>
      </c>
      <c r="G76" s="32"/>
      <c r="H76" s="32"/>
      <c r="I76" s="32"/>
      <c r="J76" s="32"/>
      <c r="K76" s="32"/>
      <c r="L76" s="17"/>
      <c r="M76" s="17">
        <f t="shared" si="4"/>
        <v>100000</v>
      </c>
      <c r="N76" s="17">
        <f>Table5[[#This Row],[NCDC]]-M76</f>
        <v>0</v>
      </c>
    </row>
    <row r="77" spans="1:18" x14ac:dyDescent="0.2">
      <c r="E77" s="17"/>
      <c r="F77" s="17"/>
      <c r="G77" s="17"/>
      <c r="H77" s="17"/>
      <c r="I77" s="17"/>
      <c r="J77" s="17"/>
      <c r="K77" s="17"/>
      <c r="L77" s="17"/>
      <c r="M77" s="17"/>
      <c r="N77" s="17"/>
    </row>
    <row r="78" spans="1:18" x14ac:dyDescent="0.2">
      <c r="E78" s="17"/>
      <c r="F78" s="17"/>
      <c r="G78" s="17"/>
      <c r="H78" s="17"/>
      <c r="I78" s="17"/>
      <c r="J78" s="17"/>
      <c r="K78" s="17"/>
      <c r="L78" s="17"/>
      <c r="M78" s="17"/>
      <c r="N78" s="17"/>
    </row>
    <row r="79" spans="1:18" x14ac:dyDescent="0.2">
      <c r="E79" s="17"/>
      <c r="F79" s="17"/>
      <c r="G79" s="17"/>
      <c r="H79" s="17"/>
      <c r="I79" s="17"/>
      <c r="J79" s="17"/>
      <c r="K79" s="17"/>
      <c r="L79" s="17"/>
      <c r="M79" s="17"/>
      <c r="N79" s="17"/>
    </row>
  </sheetData>
  <autoFilter ref="Q2:R76"/>
  <mergeCells count="4">
    <mergeCell ref="O36:O52"/>
    <mergeCell ref="O55:O64"/>
    <mergeCell ref="E1:K1"/>
    <mergeCell ref="O1:O2"/>
  </mergeCells>
  <hyperlinks>
    <hyperlink ref="A75" location="Specs!A2" display="nCov-2019 Rapid  detection kit (IgM/IgG)"/>
    <hyperlink ref="A65" location="Specs!A4" display="Xpert® Xpress SARS-CoV-2 test"/>
  </hyperlinks>
  <printOptions horizontalCentered="1"/>
  <pageMargins left="0" right="0" top="0.25" bottom="0.25" header="0.3" footer="0.3"/>
  <pageSetup scale="66" fitToHeight="5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view="pageBreakPreview" zoomScale="85" zoomScaleNormal="100" zoomScaleSheetLayoutView="85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Q10" sqref="Q10"/>
    </sheetView>
  </sheetViews>
  <sheetFormatPr defaultRowHeight="14.25" x14ac:dyDescent="0.2"/>
  <cols>
    <col min="1" max="1" width="50.125" style="1" customWidth="1"/>
    <col min="2" max="2" width="12.375" style="16" bestFit="1" customWidth="1"/>
    <col min="3" max="3" width="10.875" style="16" bestFit="1" customWidth="1"/>
    <col min="4" max="4" width="13.25" style="16" bestFit="1" customWidth="1"/>
    <col min="5" max="5" width="3" style="1" customWidth="1"/>
    <col min="6" max="6" width="12.625" style="1" bestFit="1" customWidth="1"/>
    <col min="7" max="9" width="10.25" style="1" bestFit="1" customWidth="1"/>
    <col min="10" max="13" width="9" style="1"/>
    <col min="14" max="14" width="10.125" style="1" hidden="1" customWidth="1"/>
    <col min="15" max="15" width="9.125" style="1" hidden="1" customWidth="1"/>
    <col min="16" max="16384" width="9" style="1"/>
  </cols>
  <sheetData>
    <row r="1" spans="1:15" ht="36" customHeight="1" x14ac:dyDescent="0.2">
      <c r="F1" s="46" t="s">
        <v>143</v>
      </c>
      <c r="G1" s="45"/>
      <c r="H1" s="45"/>
      <c r="I1" s="45"/>
      <c r="J1" s="45"/>
      <c r="K1" s="45"/>
      <c r="L1" s="45"/>
    </row>
    <row r="2" spans="1:15" s="23" customFormat="1" ht="54" customHeight="1" x14ac:dyDescent="0.2">
      <c r="A2" s="23" t="s">
        <v>111</v>
      </c>
      <c r="B2" s="25" t="s">
        <v>110</v>
      </c>
      <c r="C2" s="25" t="s">
        <v>1</v>
      </c>
      <c r="D2" s="25" t="s">
        <v>109</v>
      </c>
      <c r="F2" s="34" t="s">
        <v>112</v>
      </c>
      <c r="G2" s="34" t="s">
        <v>113</v>
      </c>
      <c r="H2" s="34" t="s">
        <v>114</v>
      </c>
      <c r="I2" s="34" t="s">
        <v>115</v>
      </c>
      <c r="J2" s="34" t="s">
        <v>116</v>
      </c>
      <c r="K2" s="34" t="s">
        <v>117</v>
      </c>
      <c r="L2" s="34" t="s">
        <v>118</v>
      </c>
    </row>
    <row r="3" spans="1:15" x14ac:dyDescent="0.2">
      <c r="A3" s="38" t="s">
        <v>108</v>
      </c>
      <c r="B3" s="17">
        <f>C4+D4</f>
        <v>54000</v>
      </c>
      <c r="C3" s="17"/>
      <c r="D3" s="17"/>
      <c r="F3" s="35"/>
      <c r="G3" s="35"/>
      <c r="H3" s="35"/>
      <c r="I3" s="35"/>
      <c r="J3" s="35"/>
      <c r="K3" s="35"/>
      <c r="L3" s="35"/>
      <c r="M3" s="17"/>
      <c r="N3" s="17"/>
      <c r="O3" s="17"/>
    </row>
    <row r="4" spans="1:15" ht="28.5" x14ac:dyDescent="0.2">
      <c r="A4" s="38" t="s">
        <v>107</v>
      </c>
      <c r="B4" s="17"/>
      <c r="C4" s="17">
        <v>4000</v>
      </c>
      <c r="D4" s="17">
        <v>50000</v>
      </c>
      <c r="F4" s="35">
        <f>Table6[[#This Row],[NCDC]]/4</f>
        <v>1000</v>
      </c>
      <c r="G4" s="35">
        <f>Table6[[#This Row],[NCDC]]/4</f>
        <v>1000</v>
      </c>
      <c r="H4" s="35">
        <f>Table6[[#This Row],[NCDC]]/4</f>
        <v>1000</v>
      </c>
      <c r="I4" s="35">
        <f>Table6[[#This Row],[NCDC]]/4</f>
        <v>1000</v>
      </c>
      <c r="J4" s="35"/>
      <c r="K4" s="35"/>
      <c r="L4" s="35"/>
      <c r="M4" s="17"/>
      <c r="N4" s="17">
        <f>SUM(F4:L4)</f>
        <v>4000</v>
      </c>
      <c r="O4" s="17">
        <f>Table6[[#This Row],[NCDC]]-N4</f>
        <v>0</v>
      </c>
    </row>
    <row r="5" spans="1:15" x14ac:dyDescent="0.2">
      <c r="A5" s="38" t="s">
        <v>106</v>
      </c>
      <c r="B5" s="17">
        <f>SUM(C6:C9,D6:D9)</f>
        <v>2040000</v>
      </c>
      <c r="C5" s="17"/>
      <c r="D5" s="17"/>
      <c r="F5" s="35"/>
      <c r="G5" s="35"/>
      <c r="H5" s="35"/>
      <c r="I5" s="35"/>
      <c r="J5" s="35"/>
      <c r="K5" s="35"/>
      <c r="L5" s="35"/>
      <c r="M5" s="17"/>
      <c r="N5" s="17"/>
      <c r="O5" s="17"/>
    </row>
    <row r="6" spans="1:15" x14ac:dyDescent="0.2">
      <c r="A6" s="38" t="s">
        <v>105</v>
      </c>
      <c r="B6" s="17"/>
      <c r="C6" s="17">
        <v>16000</v>
      </c>
      <c r="D6" s="17">
        <v>2000000</v>
      </c>
      <c r="F6" s="35">
        <f>Table6[[#This Row],[NCDC]]/4</f>
        <v>4000</v>
      </c>
      <c r="G6" s="35">
        <f>Table6[[#This Row],[NCDC]]/4</f>
        <v>4000</v>
      </c>
      <c r="H6" s="35">
        <f>Table6[[#This Row],[NCDC]]/4</f>
        <v>4000</v>
      </c>
      <c r="I6" s="35">
        <f>Table6[[#This Row],[NCDC]]/4</f>
        <v>4000</v>
      </c>
      <c r="J6" s="35"/>
      <c r="K6" s="35"/>
      <c r="L6" s="35"/>
      <c r="M6" s="17"/>
      <c r="N6" s="17">
        <f>SUM(F6:L6)</f>
        <v>16000</v>
      </c>
      <c r="O6" s="17">
        <f>Table6[[#This Row],[NCDC]]-N6</f>
        <v>0</v>
      </c>
    </row>
    <row r="7" spans="1:15" x14ac:dyDescent="0.2">
      <c r="A7" s="38" t="s">
        <v>104</v>
      </c>
      <c r="B7" s="17"/>
      <c r="C7" s="17">
        <v>16000</v>
      </c>
      <c r="D7" s="17">
        <v>0</v>
      </c>
      <c r="F7" s="35">
        <f>Table6[[#This Row],[NCDC]]/4</f>
        <v>4000</v>
      </c>
      <c r="G7" s="35">
        <f>Table6[[#This Row],[NCDC]]/4</f>
        <v>4000</v>
      </c>
      <c r="H7" s="35">
        <f>Table6[[#This Row],[NCDC]]/4</f>
        <v>4000</v>
      </c>
      <c r="I7" s="35">
        <f>Table6[[#This Row],[NCDC]]/4</f>
        <v>4000</v>
      </c>
      <c r="J7" s="35"/>
      <c r="K7" s="35"/>
      <c r="L7" s="35"/>
      <c r="M7" s="17"/>
      <c r="N7" s="17">
        <f>SUM(F7:L7)</f>
        <v>16000</v>
      </c>
      <c r="O7" s="17">
        <f>Table6[[#This Row],[NCDC]]-N7</f>
        <v>0</v>
      </c>
    </row>
    <row r="8" spans="1:15" x14ac:dyDescent="0.2">
      <c r="A8" s="38" t="s">
        <v>103</v>
      </c>
      <c r="B8" s="17"/>
      <c r="C8" s="17">
        <v>7000</v>
      </c>
      <c r="D8" s="17">
        <v>0</v>
      </c>
      <c r="F8" s="35">
        <f>Table6[[#This Row],[NCDC]]/4</f>
        <v>1750</v>
      </c>
      <c r="G8" s="35">
        <f>Table6[[#This Row],[NCDC]]/4</f>
        <v>1750</v>
      </c>
      <c r="H8" s="35">
        <f>Table6[[#This Row],[NCDC]]/4</f>
        <v>1750</v>
      </c>
      <c r="I8" s="35">
        <f>Table6[[#This Row],[NCDC]]/4</f>
        <v>1750</v>
      </c>
      <c r="J8" s="35"/>
      <c r="K8" s="35"/>
      <c r="L8" s="35"/>
      <c r="M8" s="17"/>
      <c r="N8" s="17">
        <f>SUM(F8:L8)</f>
        <v>7000</v>
      </c>
      <c r="O8" s="17">
        <f>Table6[[#This Row],[NCDC]]-N8</f>
        <v>0</v>
      </c>
    </row>
    <row r="9" spans="1:15" x14ac:dyDescent="0.2">
      <c r="A9" s="38" t="s">
        <v>102</v>
      </c>
      <c r="B9" s="17"/>
      <c r="C9" s="17">
        <v>1000</v>
      </c>
      <c r="D9" s="17">
        <v>0</v>
      </c>
      <c r="F9" s="35">
        <f>Table6[[#This Row],[NCDC]]/4</f>
        <v>250</v>
      </c>
      <c r="G9" s="35">
        <f>Table6[[#This Row],[NCDC]]/4</f>
        <v>250</v>
      </c>
      <c r="H9" s="35">
        <f>Table6[[#This Row],[NCDC]]/4</f>
        <v>250</v>
      </c>
      <c r="I9" s="35">
        <f>Table6[[#This Row],[NCDC]]/4</f>
        <v>250</v>
      </c>
      <c r="J9" s="35"/>
      <c r="K9" s="35"/>
      <c r="L9" s="35"/>
      <c r="M9" s="17"/>
      <c r="N9" s="17">
        <f>SUM(F9:L9)</f>
        <v>1000</v>
      </c>
      <c r="O9" s="17">
        <f>Table6[[#This Row],[NCDC]]-N9</f>
        <v>0</v>
      </c>
    </row>
    <row r="10" spans="1:15" x14ac:dyDescent="0.2">
      <c r="A10" s="38" t="s">
        <v>101</v>
      </c>
      <c r="B10" s="17">
        <f>SUM(C11:C14,D11:D14)</f>
        <v>1200000</v>
      </c>
      <c r="C10" s="17"/>
      <c r="D10" s="17"/>
      <c r="F10" s="35"/>
      <c r="G10" s="35"/>
      <c r="H10" s="35"/>
      <c r="I10" s="35"/>
      <c r="J10" s="35"/>
      <c r="K10" s="35"/>
      <c r="L10" s="35"/>
      <c r="M10" s="17"/>
      <c r="N10" s="17"/>
      <c r="O10" s="17"/>
    </row>
    <row r="11" spans="1:15" x14ac:dyDescent="0.2">
      <c r="A11" s="38" t="s">
        <v>100</v>
      </c>
      <c r="B11" s="17"/>
      <c r="C11" s="17">
        <v>39000</v>
      </c>
      <c r="D11" s="17">
        <v>1000000</v>
      </c>
      <c r="F11" s="35">
        <f>Table6[[#This Row],[NCDC]]/4</f>
        <v>9750</v>
      </c>
      <c r="G11" s="35">
        <f>Table6[[#This Row],[NCDC]]/4</f>
        <v>9750</v>
      </c>
      <c r="H11" s="35">
        <f>Table6[[#This Row],[NCDC]]/4</f>
        <v>9750</v>
      </c>
      <c r="I11" s="35">
        <f>Table6[[#This Row],[NCDC]]/4</f>
        <v>9750</v>
      </c>
      <c r="J11" s="35"/>
      <c r="K11" s="35"/>
      <c r="L11" s="35"/>
      <c r="M11" s="17"/>
      <c r="N11" s="17">
        <f>SUM(F11:L11)</f>
        <v>39000</v>
      </c>
      <c r="O11" s="17">
        <f>Table6[[#This Row],[NCDC]]-N11</f>
        <v>0</v>
      </c>
    </row>
    <row r="12" spans="1:15" x14ac:dyDescent="0.2">
      <c r="A12" s="38" t="s">
        <v>99</v>
      </c>
      <c r="B12" s="17"/>
      <c r="C12" s="17">
        <v>80000</v>
      </c>
      <c r="D12" s="17">
        <v>0</v>
      </c>
      <c r="F12" s="35">
        <f>Table6[[#This Row],[NCDC]]/4</f>
        <v>20000</v>
      </c>
      <c r="G12" s="35">
        <f>Table6[[#This Row],[NCDC]]/4</f>
        <v>20000</v>
      </c>
      <c r="H12" s="35">
        <f>Table6[[#This Row],[NCDC]]/4</f>
        <v>20000</v>
      </c>
      <c r="I12" s="35">
        <f>Table6[[#This Row],[NCDC]]/4</f>
        <v>20000</v>
      </c>
      <c r="J12" s="35"/>
      <c r="K12" s="35"/>
      <c r="L12" s="35"/>
      <c r="M12" s="17"/>
      <c r="N12" s="17">
        <f>SUM(F12:L12)</f>
        <v>80000</v>
      </c>
      <c r="O12" s="17">
        <f>Table6[[#This Row],[NCDC]]-N12</f>
        <v>0</v>
      </c>
    </row>
    <row r="13" spans="1:15" x14ac:dyDescent="0.2">
      <c r="A13" s="38" t="s">
        <v>98</v>
      </c>
      <c r="B13" s="17"/>
      <c r="C13" s="17">
        <v>80000</v>
      </c>
      <c r="D13" s="17">
        <v>0</v>
      </c>
      <c r="F13" s="35">
        <f>Table6[[#This Row],[NCDC]]/4</f>
        <v>20000</v>
      </c>
      <c r="G13" s="35">
        <f>Table6[[#This Row],[NCDC]]/4</f>
        <v>20000</v>
      </c>
      <c r="H13" s="35">
        <f>Table6[[#This Row],[NCDC]]/4</f>
        <v>20000</v>
      </c>
      <c r="I13" s="35">
        <f>Table6[[#This Row],[NCDC]]/4</f>
        <v>20000</v>
      </c>
      <c r="J13" s="35"/>
      <c r="K13" s="35"/>
      <c r="L13" s="35"/>
      <c r="M13" s="17"/>
      <c r="N13" s="17">
        <f>SUM(F13:L13)</f>
        <v>80000</v>
      </c>
      <c r="O13" s="17">
        <f>Table6[[#This Row],[NCDC]]-N13</f>
        <v>0</v>
      </c>
    </row>
    <row r="14" spans="1:15" x14ac:dyDescent="0.2">
      <c r="A14" s="38" t="s">
        <v>97</v>
      </c>
      <c r="B14" s="17"/>
      <c r="C14" s="17">
        <v>1000</v>
      </c>
      <c r="D14" s="17">
        <v>0</v>
      </c>
      <c r="F14" s="35">
        <f>Table6[[#This Row],[NCDC]]/4</f>
        <v>250</v>
      </c>
      <c r="G14" s="35">
        <f>Table6[[#This Row],[NCDC]]/4</f>
        <v>250</v>
      </c>
      <c r="H14" s="35">
        <f>Table6[[#This Row],[NCDC]]/4</f>
        <v>250</v>
      </c>
      <c r="I14" s="35">
        <f>Table6[[#This Row],[NCDC]]/4</f>
        <v>250</v>
      </c>
      <c r="J14" s="35"/>
      <c r="K14" s="35"/>
      <c r="L14" s="35"/>
      <c r="M14" s="17"/>
      <c r="N14" s="17">
        <f>SUM(F14:L14)</f>
        <v>1000</v>
      </c>
      <c r="O14" s="17">
        <f>Table6[[#This Row],[NCDC]]-N14</f>
        <v>0</v>
      </c>
    </row>
    <row r="15" spans="1:15" x14ac:dyDescent="0.2">
      <c r="A15" s="38" t="s">
        <v>96</v>
      </c>
      <c r="B15" s="17">
        <f>SUM(C16:C21,D16:D21)</f>
        <v>3390315</v>
      </c>
      <c r="C15" s="17"/>
      <c r="D15" s="17"/>
      <c r="F15" s="35"/>
      <c r="G15" s="35"/>
      <c r="H15" s="35"/>
      <c r="I15" s="35"/>
      <c r="J15" s="35"/>
      <c r="K15" s="35"/>
      <c r="L15" s="35"/>
      <c r="M15" s="17"/>
      <c r="N15" s="17"/>
      <c r="O15" s="17"/>
    </row>
    <row r="16" spans="1:15" ht="28.5" x14ac:dyDescent="0.2">
      <c r="A16" s="38" t="s">
        <v>95</v>
      </c>
      <c r="B16" s="17"/>
      <c r="C16" s="17">
        <v>15000</v>
      </c>
      <c r="D16" s="17">
        <v>3000000</v>
      </c>
      <c r="F16" s="35">
        <f>Table6[[#This Row],[NCDC]]/4</f>
        <v>3750</v>
      </c>
      <c r="G16" s="35">
        <f>Table6[[#This Row],[NCDC]]/4</f>
        <v>3750</v>
      </c>
      <c r="H16" s="35">
        <f>Table6[[#This Row],[NCDC]]/4</f>
        <v>3750</v>
      </c>
      <c r="I16" s="35">
        <f>Table6[[#This Row],[NCDC]]/4</f>
        <v>3750</v>
      </c>
      <c r="J16" s="35"/>
      <c r="K16" s="35"/>
      <c r="L16" s="35"/>
      <c r="M16" s="17"/>
      <c r="N16" s="17">
        <f t="shared" ref="N16:N21" si="0">SUM(F16:L16)</f>
        <v>15000</v>
      </c>
      <c r="O16" s="17">
        <f>Table6[[#This Row],[NCDC]]-N16</f>
        <v>0</v>
      </c>
    </row>
    <row r="17" spans="1:15" ht="28.5" x14ac:dyDescent="0.2">
      <c r="A17" s="38" t="s">
        <v>94</v>
      </c>
      <c r="B17" s="17"/>
      <c r="C17" s="17">
        <v>15000</v>
      </c>
      <c r="D17" s="17">
        <v>0</v>
      </c>
      <c r="F17" s="35">
        <f>Table6[[#This Row],[NCDC]]/4</f>
        <v>3750</v>
      </c>
      <c r="G17" s="35">
        <f>Table6[[#This Row],[NCDC]]/4</f>
        <v>3750</v>
      </c>
      <c r="H17" s="35">
        <f>Table6[[#This Row],[NCDC]]/4</f>
        <v>3750</v>
      </c>
      <c r="I17" s="35">
        <f>Table6[[#This Row],[NCDC]]/4</f>
        <v>3750</v>
      </c>
      <c r="J17" s="35"/>
      <c r="K17" s="35"/>
      <c r="L17" s="35"/>
      <c r="M17" s="17"/>
      <c r="N17" s="17">
        <f t="shared" si="0"/>
        <v>15000</v>
      </c>
      <c r="O17" s="17">
        <f>Table6[[#This Row],[NCDC]]-N17</f>
        <v>0</v>
      </c>
    </row>
    <row r="18" spans="1:15" ht="28.5" x14ac:dyDescent="0.2">
      <c r="A18" s="38" t="s">
        <v>93</v>
      </c>
      <c r="B18" s="17"/>
      <c r="C18" s="17">
        <v>10000</v>
      </c>
      <c r="D18" s="17">
        <v>0</v>
      </c>
      <c r="F18" s="35">
        <f>Table6[[#This Row],[NCDC]]/4</f>
        <v>2500</v>
      </c>
      <c r="G18" s="35">
        <f>Table6[[#This Row],[NCDC]]/4</f>
        <v>2500</v>
      </c>
      <c r="H18" s="35">
        <f>Table6[[#This Row],[NCDC]]/4</f>
        <v>2500</v>
      </c>
      <c r="I18" s="35">
        <f>Table6[[#This Row],[NCDC]]/4</f>
        <v>2500</v>
      </c>
      <c r="J18" s="35"/>
      <c r="K18" s="35"/>
      <c r="L18" s="35"/>
      <c r="M18" s="17"/>
      <c r="N18" s="17">
        <f t="shared" si="0"/>
        <v>10000</v>
      </c>
      <c r="O18" s="17">
        <f>Table6[[#This Row],[NCDC]]-N18</f>
        <v>0</v>
      </c>
    </row>
    <row r="19" spans="1:15" ht="28.5" x14ac:dyDescent="0.2">
      <c r="A19" s="38" t="s">
        <v>92</v>
      </c>
      <c r="B19" s="17"/>
      <c r="C19" s="17">
        <v>50000</v>
      </c>
      <c r="D19" s="17">
        <v>300000</v>
      </c>
      <c r="F19" s="35">
        <f>Table6[[#This Row],[NCDC]]/4</f>
        <v>12500</v>
      </c>
      <c r="G19" s="35">
        <f>Table6[[#This Row],[NCDC]]/4</f>
        <v>12500</v>
      </c>
      <c r="H19" s="35">
        <f>Table6[[#This Row],[NCDC]]/4</f>
        <v>12500</v>
      </c>
      <c r="I19" s="35">
        <f>Table6[[#This Row],[NCDC]]/4</f>
        <v>12500</v>
      </c>
      <c r="J19" s="35"/>
      <c r="K19" s="35"/>
      <c r="L19" s="35"/>
      <c r="M19" s="17"/>
      <c r="N19" s="17">
        <f t="shared" si="0"/>
        <v>50000</v>
      </c>
      <c r="O19" s="17">
        <f>Table6[[#This Row],[NCDC]]-N19</f>
        <v>0</v>
      </c>
    </row>
    <row r="20" spans="1:15" x14ac:dyDescent="0.2">
      <c r="A20" s="38" t="s">
        <v>91</v>
      </c>
      <c r="B20" s="17"/>
      <c r="C20" s="17">
        <v>300</v>
      </c>
      <c r="D20" s="17">
        <v>0</v>
      </c>
      <c r="F20" s="35">
        <f>Table6[[#This Row],[NCDC]]/4</f>
        <v>75</v>
      </c>
      <c r="G20" s="35">
        <f>Table6[[#This Row],[NCDC]]/4</f>
        <v>75</v>
      </c>
      <c r="H20" s="35">
        <f>Table6[[#This Row],[NCDC]]/4</f>
        <v>75</v>
      </c>
      <c r="I20" s="35">
        <f>Table6[[#This Row],[NCDC]]/4</f>
        <v>75</v>
      </c>
      <c r="J20" s="35"/>
      <c r="K20" s="35"/>
      <c r="L20" s="35"/>
      <c r="M20" s="17"/>
      <c r="N20" s="17">
        <f t="shared" si="0"/>
        <v>300</v>
      </c>
      <c r="O20" s="17">
        <f>Table6[[#This Row],[NCDC]]-N20</f>
        <v>0</v>
      </c>
    </row>
    <row r="21" spans="1:15" x14ac:dyDescent="0.2">
      <c r="A21" s="38" t="s">
        <v>90</v>
      </c>
      <c r="B21" s="17"/>
      <c r="C21" s="17">
        <v>10</v>
      </c>
      <c r="D21" s="17">
        <v>5</v>
      </c>
      <c r="F21" s="35">
        <f>Table6[[#This Row],[NCDC]]/4</f>
        <v>2.5</v>
      </c>
      <c r="G21" s="35">
        <f>Table6[[#This Row],[NCDC]]/4</f>
        <v>2.5</v>
      </c>
      <c r="H21" s="35">
        <f>Table6[[#This Row],[NCDC]]/4</f>
        <v>2.5</v>
      </c>
      <c r="I21" s="35">
        <f>Table6[[#This Row],[NCDC]]/4</f>
        <v>2.5</v>
      </c>
      <c r="J21" s="35"/>
      <c r="K21" s="35"/>
      <c r="L21" s="35"/>
      <c r="M21" s="17"/>
      <c r="N21" s="17">
        <f t="shared" si="0"/>
        <v>10</v>
      </c>
      <c r="O21" s="17">
        <f>Table6[[#This Row],[NCDC]]-N21</f>
        <v>0</v>
      </c>
    </row>
    <row r="22" spans="1:15" x14ac:dyDescent="0.2">
      <c r="A22" s="38" t="s">
        <v>89</v>
      </c>
      <c r="B22" s="17">
        <f>SUM(C23:C26,D23:D26)</f>
        <v>126000</v>
      </c>
      <c r="C22" s="17"/>
      <c r="D22" s="17">
        <v>0</v>
      </c>
      <c r="F22" s="35"/>
      <c r="G22" s="35"/>
      <c r="H22" s="35"/>
      <c r="I22" s="35"/>
      <c r="J22" s="35"/>
      <c r="K22" s="35"/>
      <c r="L22" s="35"/>
      <c r="M22" s="17"/>
      <c r="N22" s="17"/>
      <c r="O22" s="17"/>
    </row>
    <row r="23" spans="1:15" x14ac:dyDescent="0.2">
      <c r="A23" s="38" t="s">
        <v>88</v>
      </c>
      <c r="B23" s="17"/>
      <c r="C23" s="17">
        <v>1000</v>
      </c>
      <c r="D23" s="17">
        <v>100000</v>
      </c>
      <c r="F23" s="35">
        <f>Table6[[#This Row],[NCDC]]/4</f>
        <v>250</v>
      </c>
      <c r="G23" s="35">
        <f>Table6[[#This Row],[NCDC]]/4</f>
        <v>250</v>
      </c>
      <c r="H23" s="35">
        <f>Table6[[#This Row],[NCDC]]/4</f>
        <v>250</v>
      </c>
      <c r="I23" s="35">
        <f>Table6[[#This Row],[NCDC]]/4</f>
        <v>250</v>
      </c>
      <c r="J23" s="35"/>
      <c r="K23" s="35"/>
      <c r="L23" s="35"/>
      <c r="M23" s="17"/>
      <c r="N23" s="17">
        <f>SUM(F23:L23)</f>
        <v>1000</v>
      </c>
      <c r="O23" s="17">
        <f>Table6[[#This Row],[NCDC]]-N23</f>
        <v>0</v>
      </c>
    </row>
    <row r="24" spans="1:15" x14ac:dyDescent="0.2">
      <c r="A24" s="38" t="s">
        <v>87</v>
      </c>
      <c r="B24" s="17"/>
      <c r="C24" s="17">
        <v>5000</v>
      </c>
      <c r="D24" s="17">
        <v>0</v>
      </c>
      <c r="F24" s="35">
        <f>Table6[[#This Row],[NCDC]]/4</f>
        <v>1250</v>
      </c>
      <c r="G24" s="35">
        <f>Table6[[#This Row],[NCDC]]/4</f>
        <v>1250</v>
      </c>
      <c r="H24" s="35">
        <f>Table6[[#This Row],[NCDC]]/4</f>
        <v>1250</v>
      </c>
      <c r="I24" s="35">
        <f>Table6[[#This Row],[NCDC]]/4</f>
        <v>1250</v>
      </c>
      <c r="J24" s="35"/>
      <c r="K24" s="35"/>
      <c r="L24" s="35"/>
      <c r="M24" s="17"/>
      <c r="N24" s="17">
        <f>SUM(F24:L24)</f>
        <v>5000</v>
      </c>
      <c r="O24" s="17">
        <f>Table6[[#This Row],[NCDC]]-N24</f>
        <v>0</v>
      </c>
    </row>
    <row r="25" spans="1:15" x14ac:dyDescent="0.2">
      <c r="A25" s="38" t="s">
        <v>86</v>
      </c>
      <c r="B25" s="17"/>
      <c r="C25" s="17">
        <v>5000</v>
      </c>
      <c r="D25" s="17">
        <v>10000</v>
      </c>
      <c r="F25" s="35">
        <f>Table6[[#This Row],[NCDC]]/4</f>
        <v>1250</v>
      </c>
      <c r="G25" s="35">
        <f>Table6[[#This Row],[NCDC]]/4</f>
        <v>1250</v>
      </c>
      <c r="H25" s="35">
        <f>Table6[[#This Row],[NCDC]]/4</f>
        <v>1250</v>
      </c>
      <c r="I25" s="35">
        <f>Table6[[#This Row],[NCDC]]/4</f>
        <v>1250</v>
      </c>
      <c r="J25" s="35"/>
      <c r="K25" s="35"/>
      <c r="L25" s="35"/>
      <c r="M25" s="17"/>
      <c r="N25" s="17">
        <f>SUM(F25:L25)</f>
        <v>5000</v>
      </c>
      <c r="O25" s="17">
        <f>Table6[[#This Row],[NCDC]]-N25</f>
        <v>0</v>
      </c>
    </row>
    <row r="26" spans="1:15" x14ac:dyDescent="0.2">
      <c r="A26" s="38" t="s">
        <v>85</v>
      </c>
      <c r="B26" s="17"/>
      <c r="C26" s="17">
        <v>5000</v>
      </c>
      <c r="D26" s="17">
        <v>0</v>
      </c>
      <c r="F26" s="35">
        <f>Table6[[#This Row],[NCDC]]/4</f>
        <v>1250</v>
      </c>
      <c r="G26" s="35">
        <f>Table6[[#This Row],[NCDC]]/4</f>
        <v>1250</v>
      </c>
      <c r="H26" s="35">
        <f>Table6[[#This Row],[NCDC]]/4</f>
        <v>1250</v>
      </c>
      <c r="I26" s="35">
        <f>Table6[[#This Row],[NCDC]]/4</f>
        <v>1250</v>
      </c>
      <c r="J26" s="35"/>
      <c r="K26" s="35"/>
      <c r="L26" s="35"/>
      <c r="M26" s="17"/>
      <c r="N26" s="17">
        <f>SUM(F26:L26)</f>
        <v>5000</v>
      </c>
      <c r="O26" s="17">
        <f>Table6[[#This Row],[NCDC]]-N26</f>
        <v>0</v>
      </c>
    </row>
    <row r="27" spans="1:15" x14ac:dyDescent="0.2">
      <c r="A27" s="38" t="s">
        <v>84</v>
      </c>
      <c r="B27" s="17">
        <f>SUM(C28:C35,D28:D35)</f>
        <v>160920</v>
      </c>
      <c r="C27" s="17"/>
      <c r="D27" s="17">
        <v>0</v>
      </c>
      <c r="F27" s="35"/>
      <c r="G27" s="35"/>
      <c r="H27" s="35"/>
      <c r="I27" s="35"/>
      <c r="J27" s="35"/>
      <c r="K27" s="35"/>
      <c r="L27" s="35"/>
      <c r="M27" s="17"/>
      <c r="N27" s="17"/>
      <c r="O27" s="17"/>
    </row>
    <row r="28" spans="1:15" ht="28.5" x14ac:dyDescent="0.2">
      <c r="A28" s="38" t="s">
        <v>83</v>
      </c>
      <c r="B28" s="17"/>
      <c r="C28" s="17">
        <v>50</v>
      </c>
      <c r="D28" s="17">
        <v>0</v>
      </c>
      <c r="F28" s="35">
        <f>Table6[[#This Row],[NCDC]]/4</f>
        <v>12.5</v>
      </c>
      <c r="G28" s="35">
        <f>Table6[[#This Row],[NCDC]]/4</f>
        <v>12.5</v>
      </c>
      <c r="H28" s="35">
        <f>Table6[[#This Row],[NCDC]]/4</f>
        <v>12.5</v>
      </c>
      <c r="I28" s="35">
        <f>Table6[[#This Row],[NCDC]]/4</f>
        <v>12.5</v>
      </c>
      <c r="J28" s="35"/>
      <c r="K28" s="35"/>
      <c r="L28" s="35"/>
      <c r="M28" s="17"/>
      <c r="N28" s="17">
        <f t="shared" ref="N28:N35" si="1">SUM(F28:L28)</f>
        <v>50</v>
      </c>
      <c r="O28" s="17">
        <f>Table6[[#This Row],[NCDC]]-N28</f>
        <v>0</v>
      </c>
    </row>
    <row r="29" spans="1:15" x14ac:dyDescent="0.2">
      <c r="A29" s="38" t="s">
        <v>82</v>
      </c>
      <c r="B29" s="17"/>
      <c r="C29" s="17">
        <v>200</v>
      </c>
      <c r="D29" s="17">
        <v>0</v>
      </c>
      <c r="F29" s="35">
        <f>Table6[[#This Row],[NCDC]]/4</f>
        <v>50</v>
      </c>
      <c r="G29" s="35">
        <f>Table6[[#This Row],[NCDC]]/4</f>
        <v>50</v>
      </c>
      <c r="H29" s="35">
        <f>Table6[[#This Row],[NCDC]]/4</f>
        <v>50</v>
      </c>
      <c r="I29" s="35">
        <f>Table6[[#This Row],[NCDC]]/4</f>
        <v>50</v>
      </c>
      <c r="J29" s="35"/>
      <c r="K29" s="35"/>
      <c r="L29" s="35"/>
      <c r="M29" s="17"/>
      <c r="N29" s="17">
        <f t="shared" si="1"/>
        <v>200</v>
      </c>
      <c r="O29" s="17">
        <f>Table6[[#This Row],[NCDC]]-N29</f>
        <v>0</v>
      </c>
    </row>
    <row r="30" spans="1:15" x14ac:dyDescent="0.2">
      <c r="A30" s="38" t="s">
        <v>81</v>
      </c>
      <c r="B30" s="17"/>
      <c r="C30" s="17">
        <v>20</v>
      </c>
      <c r="D30" s="17">
        <v>500</v>
      </c>
      <c r="F30" s="35">
        <f>Table6[[#This Row],[NCDC]]/4</f>
        <v>5</v>
      </c>
      <c r="G30" s="35">
        <f>Table6[[#This Row],[NCDC]]/4</f>
        <v>5</v>
      </c>
      <c r="H30" s="35">
        <f>Table6[[#This Row],[NCDC]]/4</f>
        <v>5</v>
      </c>
      <c r="I30" s="35">
        <f>Table6[[#This Row],[NCDC]]/4</f>
        <v>5</v>
      </c>
      <c r="J30" s="35"/>
      <c r="K30" s="35"/>
      <c r="L30" s="35"/>
      <c r="M30" s="17"/>
      <c r="N30" s="17">
        <f t="shared" si="1"/>
        <v>20</v>
      </c>
      <c r="O30" s="17">
        <f>Table6[[#This Row],[NCDC]]-N30</f>
        <v>0</v>
      </c>
    </row>
    <row r="31" spans="1:15" x14ac:dyDescent="0.2">
      <c r="A31" s="38" t="s">
        <v>80</v>
      </c>
      <c r="B31" s="17"/>
      <c r="C31" s="17">
        <v>40000</v>
      </c>
      <c r="D31" s="17"/>
      <c r="F31" s="35">
        <f>Table6[[#This Row],[NCDC]]/4</f>
        <v>10000</v>
      </c>
      <c r="G31" s="35">
        <f>Table6[[#This Row],[NCDC]]/4</f>
        <v>10000</v>
      </c>
      <c r="H31" s="35">
        <f>Table6[[#This Row],[NCDC]]/4</f>
        <v>10000</v>
      </c>
      <c r="I31" s="35">
        <f>Table6[[#This Row],[NCDC]]/4</f>
        <v>10000</v>
      </c>
      <c r="J31" s="35"/>
      <c r="K31" s="35"/>
      <c r="L31" s="35"/>
      <c r="M31" s="17"/>
      <c r="N31" s="17">
        <f t="shared" si="1"/>
        <v>40000</v>
      </c>
      <c r="O31" s="17">
        <f>Table6[[#This Row],[NCDC]]-N31</f>
        <v>0</v>
      </c>
    </row>
    <row r="32" spans="1:15" x14ac:dyDescent="0.2">
      <c r="A32" s="38" t="s">
        <v>79</v>
      </c>
      <c r="B32" s="17"/>
      <c r="C32" s="17">
        <v>80000</v>
      </c>
      <c r="D32" s="17"/>
      <c r="F32" s="35">
        <f>Table6[[#This Row],[NCDC]]/4</f>
        <v>20000</v>
      </c>
      <c r="G32" s="35">
        <f>Table6[[#This Row],[NCDC]]/4</f>
        <v>20000</v>
      </c>
      <c r="H32" s="35">
        <f>Table6[[#This Row],[NCDC]]/4</f>
        <v>20000</v>
      </c>
      <c r="I32" s="35">
        <f>Table6[[#This Row],[NCDC]]/4</f>
        <v>20000</v>
      </c>
      <c r="J32" s="35"/>
      <c r="K32" s="35"/>
      <c r="L32" s="35"/>
      <c r="M32" s="17"/>
      <c r="N32" s="17">
        <f t="shared" si="1"/>
        <v>80000</v>
      </c>
      <c r="O32" s="17">
        <f>Table6[[#This Row],[NCDC]]-N32</f>
        <v>0</v>
      </c>
    </row>
    <row r="33" spans="1:15" x14ac:dyDescent="0.2">
      <c r="A33" s="38" t="s">
        <v>78</v>
      </c>
      <c r="B33" s="17"/>
      <c r="C33" s="17">
        <v>40000</v>
      </c>
      <c r="D33" s="17"/>
      <c r="F33" s="35">
        <f>Table6[[#This Row],[NCDC]]/4</f>
        <v>10000</v>
      </c>
      <c r="G33" s="35">
        <f>Table6[[#This Row],[NCDC]]/4</f>
        <v>10000</v>
      </c>
      <c r="H33" s="35">
        <f>Table6[[#This Row],[NCDC]]/4</f>
        <v>10000</v>
      </c>
      <c r="I33" s="35">
        <f>Table6[[#This Row],[NCDC]]/4</f>
        <v>10000</v>
      </c>
      <c r="J33" s="35"/>
      <c r="K33" s="35"/>
      <c r="L33" s="35"/>
      <c r="M33" s="17"/>
      <c r="N33" s="17">
        <f t="shared" si="1"/>
        <v>40000</v>
      </c>
      <c r="O33" s="17">
        <f>Table6[[#This Row],[NCDC]]-N33</f>
        <v>0</v>
      </c>
    </row>
    <row r="34" spans="1:15" x14ac:dyDescent="0.2">
      <c r="A34" s="38" t="s">
        <v>77</v>
      </c>
      <c r="B34" s="17"/>
      <c r="C34" s="17">
        <v>100</v>
      </c>
      <c r="D34" s="17"/>
      <c r="F34" s="35">
        <f>Table6[[#This Row],[NCDC]]/4</f>
        <v>25</v>
      </c>
      <c r="G34" s="35">
        <f>Table6[[#This Row],[NCDC]]/4</f>
        <v>25</v>
      </c>
      <c r="H34" s="35">
        <f>Table6[[#This Row],[NCDC]]/4</f>
        <v>25</v>
      </c>
      <c r="I34" s="35">
        <f>Table6[[#This Row],[NCDC]]/4</f>
        <v>25</v>
      </c>
      <c r="J34" s="35"/>
      <c r="K34" s="35"/>
      <c r="L34" s="35"/>
      <c r="M34" s="17"/>
      <c r="N34" s="17">
        <f t="shared" si="1"/>
        <v>100</v>
      </c>
      <c r="O34" s="17">
        <f>Table6[[#This Row],[NCDC]]-N34</f>
        <v>0</v>
      </c>
    </row>
    <row r="35" spans="1:15" x14ac:dyDescent="0.2">
      <c r="A35" s="38" t="s">
        <v>76</v>
      </c>
      <c r="B35" s="17"/>
      <c r="C35" s="17">
        <v>50</v>
      </c>
      <c r="D35" s="17"/>
      <c r="F35" s="36">
        <f>Table6[[#This Row],[NCDC]]/4</f>
        <v>12.5</v>
      </c>
      <c r="G35" s="36">
        <f>Table6[[#This Row],[NCDC]]/4</f>
        <v>12.5</v>
      </c>
      <c r="H35" s="36">
        <f>Table6[[#This Row],[NCDC]]/4</f>
        <v>12.5</v>
      </c>
      <c r="I35" s="36">
        <f>Table6[[#This Row],[NCDC]]/4</f>
        <v>12.5</v>
      </c>
      <c r="J35" s="36"/>
      <c r="K35" s="36"/>
      <c r="L35" s="36"/>
      <c r="M35" s="17"/>
      <c r="N35" s="17">
        <f t="shared" si="1"/>
        <v>50</v>
      </c>
      <c r="O35" s="17">
        <f>Table6[[#This Row],[NCDC]]-N35</f>
        <v>0</v>
      </c>
    </row>
  </sheetData>
  <mergeCells count="1">
    <mergeCell ref="F1:L1"/>
  </mergeCells>
  <printOptions horizontalCentered="1"/>
  <pageMargins left="0" right="0" top="0.25" bottom="0.25" header="0.3" footer="0.3"/>
  <pageSetup scale="77" fitToHeight="3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Laboratory</vt:lpstr>
      <vt:lpstr>PPE</vt:lpstr>
      <vt:lpstr>Laboratory!Print_Area</vt:lpstr>
      <vt:lpstr>PPE!Print_Area</vt:lpstr>
      <vt:lpstr>Laboratory!Print_Titles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 Gabunia</dc:creator>
  <cp:lastModifiedBy>Maia Alkhazashvili</cp:lastModifiedBy>
  <cp:lastPrinted>2020-05-25T09:02:58Z</cp:lastPrinted>
  <dcterms:created xsi:type="dcterms:W3CDTF">2020-05-25T04:39:20Z</dcterms:created>
  <dcterms:modified xsi:type="dcterms:W3CDTF">2020-05-25T15:48:27Z</dcterms:modified>
</cp:coreProperties>
</file>